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4080" windowHeight="440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<sst xmlns="http://schemas.openxmlformats.org/spreadsheetml/2006/main" count="92" uniqueCount="33">
  <si>
    <t>u</t>
  </si>
  <si>
    <t>alpha</t>
  </si>
  <si>
    <t>mu</t>
  </si>
  <si>
    <t>sigma</t>
  </si>
  <si>
    <t>gamma</t>
  </si>
  <si>
    <t>rho</t>
  </si>
  <si>
    <t>v</t>
  </si>
  <si>
    <t>x</t>
  </si>
  <si>
    <t>y</t>
  </si>
  <si>
    <t>lambda</t>
  </si>
  <si>
    <t>X_0</t>
  </si>
  <si>
    <t>K</t>
  </si>
  <si>
    <t>b</t>
  </si>
  <si>
    <t>T</t>
  </si>
  <si>
    <t>c</t>
  </si>
  <si>
    <t>LINEAR</t>
  </si>
  <si>
    <t>I2</t>
  </si>
  <si>
    <t>I1</t>
  </si>
  <si>
    <t>CALL</t>
  </si>
  <si>
    <t>PUT</t>
  </si>
  <si>
    <t>J1</t>
  </si>
  <si>
    <t>OPT v and y</t>
  </si>
  <si>
    <t>Optimal y</t>
  </si>
  <si>
    <t xml:space="preserve"> </t>
  </si>
  <si>
    <t>b+c</t>
  </si>
  <si>
    <t>c Call</t>
  </si>
  <si>
    <t>n lin, C, P</t>
  </si>
  <si>
    <t xml:space="preserve">            y</t>
  </si>
  <si>
    <t>alpha_y</t>
  </si>
  <si>
    <t>alpha_x</t>
  </si>
  <si>
    <t>NO HEDGING Systematic Risk</t>
  </si>
  <si>
    <t>NO HEDGING SPECIFIC RISK</t>
  </si>
  <si>
    <t>NO HEDGING, TOTAL VOLATILITY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</si>
</sst>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UTILITY</a:t>
            </a:r>
          </a:p>
        </c:rich>
      </c:tx>
      <c:layout>
        <c:manualLayout>
          <c:xMode val="factor"/>
          <c:yMode val="factor"/>
          <c:x val="-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8425"/>
          <c:w val="0.86675"/>
          <c:h val="0.53175"/>
        </c:manualLayout>
      </c:layout>
      <c:scatterChart>
        <c:scatterStyle val="smoothMarker"/>
        <c:varyColors val="0"/>
        <c:ser>
          <c:idx val="0"/>
          <c:order val="0"/>
          <c:tx>
            <c:v>Linear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Sheet1!$B$6:$B$58</c:f>
              <c:numCache/>
            </c:numRef>
          </c:xVal>
          <c:yVal>
            <c:numRef>
              <c:f>Sheet1!$G$6:$G$58</c:f>
              <c:numCache/>
            </c:numRef>
          </c:yVal>
          <c:smooth val="1"/>
        </c:ser>
        <c:axId val="63824273"/>
        <c:axId val="37547546"/>
      </c:scatterChart>
      <c:valAx>
        <c:axId val="6382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 val="autoZero"/>
        <c:crossBetween val="midCat"/>
        <c:dispUnits/>
      </c:valAx>
      <c:valAx>
        <c:axId val="375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UTILITY</a:t>
            </a:r>
          </a:p>
        </c:rich>
      </c:tx>
      <c:layout>
        <c:manualLayout>
          <c:xMode val="factor"/>
          <c:yMode val="factor"/>
          <c:x val="-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85"/>
          <c:w val="0.89275"/>
          <c:h val="0.52675"/>
        </c:manualLayout>
      </c:layout>
      <c:scatterChart>
        <c:scatterStyle val="smoothMarker"/>
        <c:varyColors val="0"/>
        <c:ser>
          <c:idx val="0"/>
          <c:order val="0"/>
          <c:tx>
            <c:v>LinearxySp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Sheet1!$N$81:$N$104</c:f>
              <c:numCache/>
            </c:numRef>
          </c:xVal>
          <c:yVal>
            <c:numRef>
              <c:f>Sheet1!$R$81:$R$104</c:f>
              <c:numCache/>
            </c:numRef>
          </c:yVal>
          <c:smooth val="1"/>
        </c:ser>
        <c:axId val="52332091"/>
        <c:axId val="1226772"/>
      </c:scatterChart>
      <c:valAx>
        <c:axId val="5233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Risk
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72"/>
        <c:crosses val="autoZero"/>
        <c:crossBetween val="midCat"/>
        <c:dispUnits/>
      </c:valAx>
      <c:valAx>
        <c:axId val="122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UTILITY</a:t>
            </a:r>
          </a:p>
        </c:rich>
      </c:tx>
      <c:layout>
        <c:manualLayout>
          <c:xMode val="factor"/>
          <c:yMode val="factor"/>
          <c:x val="-0.012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84"/>
          <c:w val="0.881"/>
          <c:h val="0.52825"/>
        </c:manualLayout>
      </c:layout>
      <c:scatterChart>
        <c:scatterStyle val="smoothMarker"/>
        <c:varyColors val="0"/>
        <c:ser>
          <c:idx val="0"/>
          <c:order val="0"/>
          <c:tx>
            <c:v>Cally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Sheet1!$N$82:$N$104</c:f>
              <c:numCache/>
            </c:numRef>
          </c:xVal>
          <c:yVal>
            <c:numRef>
              <c:f>Sheet1!$U$82:$U$104</c:f>
              <c:numCache/>
            </c:numRef>
          </c:yVal>
          <c:smooth val="1"/>
        </c:ser>
        <c:axId val="11040949"/>
        <c:axId val="32259678"/>
      </c:scatterChart>
      <c:valAx>
        <c:axId val="1104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Risk
</a:t>
                </a:r>
              </a:p>
            </c:rich>
          </c:tx>
          <c:layout>
            <c:manualLayout>
              <c:xMode val="factor"/>
              <c:yMode val="factor"/>
              <c:x val="0.048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9678"/>
        <c:crosses val="autoZero"/>
        <c:crossBetween val="midCat"/>
        <c:dispUnits/>
      </c:valAx>
      <c:valAx>
        <c:axId val="3225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33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UTILITY</a:t>
            </a:r>
          </a:p>
        </c:rich>
      </c:tx>
      <c:layout>
        <c:manualLayout>
          <c:xMode val="factor"/>
          <c:yMode val="factor"/>
          <c:x val="-0.01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8325"/>
          <c:w val="0.89"/>
          <c:h val="0.53075"/>
        </c:manualLayout>
      </c:layout>
      <c:scatterChart>
        <c:scatterStyle val="smoothMarker"/>
        <c:varyColors val="0"/>
        <c:ser>
          <c:idx val="0"/>
          <c:order val="0"/>
          <c:tx>
            <c:v>Puty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Sheet1!$N$82:$N$104</c:f>
              <c:numCache/>
            </c:numRef>
          </c:xVal>
          <c:yVal>
            <c:numRef>
              <c:f>Sheet1!$W$82:$W$104</c:f>
              <c:numCache/>
            </c:numRef>
          </c:yVal>
          <c:smooth val="1"/>
        </c:ser>
        <c:axId val="21901647"/>
        <c:axId val="62897096"/>
      </c:scatterChart>
      <c:valAx>
        <c:axId val="2190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Risk
</a:t>
                </a:r>
              </a:p>
            </c:rich>
          </c:tx>
          <c:layout>
            <c:manualLayout>
              <c:xMode val="factor"/>
              <c:yMode val="factor"/>
              <c:x val="0.047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 val="autoZero"/>
        <c:crossBetween val="midCat"/>
        <c:dispUnits/>
      </c:valAx>
      <c:valAx>
        <c:axId val="62897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3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UTILITY</a:t>
            </a:r>
          </a:p>
        </c:rich>
      </c:tx>
      <c:layout>
        <c:manualLayout>
          <c:xMode val="factor"/>
          <c:yMode val="factor"/>
          <c:x val="-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825"/>
          <c:w val="0.8665"/>
          <c:h val="0.5285"/>
        </c:manualLayout>
      </c:layout>
      <c:scatterChart>
        <c:scatterStyle val="smoothMarker"/>
        <c:varyColors val="0"/>
        <c:ser>
          <c:idx val="0"/>
          <c:order val="0"/>
          <c:tx>
            <c:v>Linearxy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Sheet1!$C$6:$C$58</c:f>
              <c:numCache/>
            </c:numRef>
          </c:xVal>
          <c:yVal>
            <c:numRef>
              <c:f>Sheet1!$AE$6:$AE$58</c:f>
              <c:numCache/>
            </c:numRef>
          </c:yVal>
          <c:smooth val="1"/>
        </c:ser>
        <c:axId val="29202953"/>
        <c:axId val="61499986"/>
      </c:scatterChart>
      <c:valAx>
        <c:axId val="2920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Systematic Risk
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9986"/>
        <c:crosses val="autoZero"/>
        <c:crossBetween val="midCat"/>
        <c:dispUnits/>
      </c:valAx>
      <c:valAx>
        <c:axId val="61499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37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2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UTILITY</a:t>
            </a:r>
          </a:p>
        </c:rich>
      </c:tx>
      <c:layout>
        <c:manualLayout>
          <c:xMode val="factor"/>
          <c:yMode val="factor"/>
          <c:x val="-0.011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85"/>
          <c:w val="0.8535"/>
          <c:h val="0.52675"/>
        </c:manualLayout>
      </c:layout>
      <c:scatterChart>
        <c:scatterStyle val="smoothMarker"/>
        <c:varyColors val="0"/>
        <c:ser>
          <c:idx val="0"/>
          <c:order val="0"/>
          <c:tx>
            <c:v>Callxy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Sheet1!$C$6:$C$58</c:f>
              <c:numCache/>
            </c:numRef>
          </c:xVal>
          <c:yVal>
            <c:numRef>
              <c:f>Sheet1!$AH$6:$AH$58</c:f>
              <c:numCache/>
            </c:numRef>
          </c:yVal>
          <c:smooth val="1"/>
        </c:ser>
        <c:axId val="16628963"/>
        <c:axId val="15442940"/>
      </c:scatterChart>
      <c:valAx>
        <c:axId val="1662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Systematic Risk
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42940"/>
        <c:crosses val="autoZero"/>
        <c:crossBetween val="midCat"/>
        <c:dispUnits/>
      </c:valAx>
      <c:valAx>
        <c:axId val="15442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42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UTILITY</a:t>
            </a:r>
          </a:p>
        </c:rich>
      </c:tx>
      <c:layout>
        <c:manualLayout>
          <c:xMode val="factor"/>
          <c:yMode val="factor"/>
          <c:x val="-0.01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84"/>
          <c:w val="0.88925"/>
          <c:h val="0.52825"/>
        </c:manualLayout>
      </c:layout>
      <c:scatterChart>
        <c:scatterStyle val="smoothMarker"/>
        <c:varyColors val="0"/>
        <c:ser>
          <c:idx val="0"/>
          <c:order val="0"/>
          <c:tx>
            <c:v>Putxy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Sheet1!$C$6:$C$58</c:f>
              <c:numCache/>
            </c:numRef>
          </c:xVal>
          <c:yVal>
            <c:numRef>
              <c:f>Sheet1!$AJ$6:$AJ$58</c:f>
              <c:numCache/>
            </c:numRef>
          </c:yVal>
          <c:smooth val="1"/>
        </c:ser>
        <c:axId val="4768733"/>
        <c:axId val="42918598"/>
      </c:scatterChart>
      <c:valAx>
        <c:axId val="476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Systematic Risk
</a:t>
                </a:r>
              </a:p>
            </c:rich>
          </c:tx>
          <c:layout>
            <c:manualLayout>
              <c:xMode val="factor"/>
              <c:yMode val="factor"/>
              <c:x val="0.048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8598"/>
        <c:crosses val="autoZero"/>
        <c:crossBetween val="midCat"/>
        <c:dispUnits/>
      </c:val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6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UTILITY</a:t>
            </a:r>
          </a:p>
        </c:rich>
      </c:tx>
      <c:layout>
        <c:manualLayout>
          <c:xMode val="factor"/>
          <c:yMode val="factor"/>
          <c:x val="-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85"/>
          <c:w val="0.86675"/>
          <c:h val="0.52675"/>
        </c:manualLayout>
      </c:layout>
      <c:scatterChart>
        <c:scatterStyle val="smoothMarker"/>
        <c:varyColors val="0"/>
        <c:ser>
          <c:idx val="0"/>
          <c:order val="0"/>
          <c:tx>
            <c:v>LinearxySp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Sheet1!$AB$81:$AB$104</c:f>
              <c:numCache/>
            </c:numRef>
          </c:xVal>
          <c:yVal>
            <c:numRef>
              <c:f>Sheet1!$AF$81:$AF$104</c:f>
              <c:numCache/>
            </c:numRef>
          </c:yVal>
          <c:smooth val="1"/>
        </c:ser>
        <c:axId val="50723063"/>
        <c:axId val="53854384"/>
      </c:scatterChart>
      <c:valAx>
        <c:axId val="5072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Risk
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4384"/>
        <c:crosses val="autoZero"/>
        <c:crossBetween val="midCat"/>
        <c:dispUnits/>
      </c:valAx>
      <c:valAx>
        <c:axId val="5385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3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UTILITY</a:t>
            </a:r>
          </a:p>
        </c:rich>
      </c:tx>
      <c:layout>
        <c:manualLayout>
          <c:xMode val="factor"/>
          <c:yMode val="factor"/>
          <c:x val="-0.011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184"/>
          <c:w val="0.85425"/>
          <c:h val="0.52825"/>
        </c:manualLayout>
      </c:layout>
      <c:scatterChart>
        <c:scatterStyle val="smoothMarker"/>
        <c:varyColors val="0"/>
        <c:ser>
          <c:idx val="0"/>
          <c:order val="0"/>
          <c:tx>
            <c:v>Cally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Sheet1!$AB$82:$AB$104</c:f>
              <c:numCache/>
            </c:numRef>
          </c:xVal>
          <c:yVal>
            <c:numRef>
              <c:f>Sheet1!$AI$82:$AI$104</c:f>
              <c:numCache/>
            </c:numRef>
          </c:yVal>
          <c:smooth val="1"/>
        </c:ser>
        <c:axId val="14927409"/>
        <c:axId val="128954"/>
      </c:scatterChart>
      <c:valAx>
        <c:axId val="14927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Risk
</a:t>
                </a:r>
              </a:p>
            </c:rich>
          </c:tx>
          <c:layout>
            <c:manualLayout>
              <c:xMode val="factor"/>
              <c:yMode val="factor"/>
              <c:x val="0.048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54"/>
        <c:crosses val="autoZero"/>
        <c:crossBetween val="midCat"/>
        <c:dispUnits/>
      </c:valAx>
      <c:valAx>
        <c:axId val="12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7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UTILITY</a:t>
            </a:r>
          </a:p>
        </c:rich>
      </c:tx>
      <c:layout>
        <c:manualLayout>
          <c:xMode val="factor"/>
          <c:yMode val="factor"/>
          <c:x val="-0.01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325"/>
          <c:w val="0.88975"/>
          <c:h val="0.53075"/>
        </c:manualLayout>
      </c:layout>
      <c:scatterChart>
        <c:scatterStyle val="smoothMarker"/>
        <c:varyColors val="0"/>
        <c:ser>
          <c:idx val="0"/>
          <c:order val="0"/>
          <c:tx>
            <c:v>Puty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Sheet1!$AB$81:$AB$104</c:f>
              <c:numCache/>
            </c:numRef>
          </c:xVal>
          <c:yVal>
            <c:numRef>
              <c:f>Sheet1!$AK$81:$AK$104</c:f>
              <c:numCache/>
            </c:numRef>
          </c:yVal>
          <c:smooth val="1"/>
        </c:ser>
        <c:axId val="1160587"/>
        <c:axId val="10445284"/>
      </c:scatterChart>
      <c:valAx>
        <c:axId val="1160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Risk
</a:t>
                </a:r>
              </a:p>
            </c:rich>
          </c:tx>
          <c:layout>
            <c:manualLayout>
              <c:xMode val="factor"/>
              <c:yMode val="factor"/>
              <c:x val="0.047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5284"/>
        <c:crosses val="autoZero"/>
        <c:crossBetween val="midCat"/>
        <c:dispUnits/>
      </c:valAx>
      <c:valAx>
        <c:axId val="1044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3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UTILITY</a:t>
            </a:r>
          </a:p>
        </c:rich>
      </c:tx>
      <c:layout>
        <c:manualLayout>
          <c:xMode val="factor"/>
          <c:yMode val="factor"/>
          <c:x val="-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8425"/>
          <c:w val="0.86675"/>
          <c:h val="0.53175"/>
        </c:manualLayout>
      </c:layout>
      <c:scatterChart>
        <c:scatterStyle val="smoothMarker"/>
        <c:varyColors val="0"/>
        <c:ser>
          <c:idx val="0"/>
          <c:order val="0"/>
          <c:tx>
            <c:v>Linear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Sheet1!$B$6:$B$58</c:f>
              <c:numCache/>
            </c:numRef>
          </c:xVal>
          <c:yVal>
            <c:numRef>
              <c:f>Sheet1!$AS$6:$AS$58</c:f>
              <c:numCache/>
            </c:numRef>
          </c:yVal>
          <c:smooth val="1"/>
        </c:ser>
        <c:axId val="26898693"/>
        <c:axId val="40761646"/>
      </c:scatterChart>
      <c:valAx>
        <c:axId val="268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 val="autoZero"/>
        <c:crossBetween val="midCat"/>
        <c:dispUnits/>
      </c:val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8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UTILITY</a:t>
            </a:r>
          </a:p>
        </c:rich>
      </c:tx>
      <c:layout>
        <c:manualLayout>
          <c:xMode val="factor"/>
          <c:yMode val="factor"/>
          <c:x val="-0.02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8325"/>
          <c:w val="0.89425"/>
          <c:h val="0.53375"/>
        </c:manualLayout>
      </c:layout>
      <c:scatterChart>
        <c:scatterStyle val="smoothMarker"/>
        <c:varyColors val="0"/>
        <c:ser>
          <c:idx val="0"/>
          <c:order val="0"/>
          <c:tx>
            <c:v>Linear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Sheet1!$B$6:$B$58</c:f>
              <c:numCache/>
            </c:numRef>
          </c:xVal>
          <c:yVal>
            <c:numRef>
              <c:f>Sheet1!$K$6:$K$58</c:f>
              <c:numCache/>
            </c:numRef>
          </c:yVal>
          <c:smooth val="1"/>
        </c:ser>
        <c:axId val="2383595"/>
        <c:axId val="21452356"/>
      </c:scatterChart>
      <c:valAx>
        <c:axId val="2383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.015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 val="autoZero"/>
        <c:crossBetween val="midCat"/>
        <c:dispUnits/>
      </c:valAx>
      <c:valAx>
        <c:axId val="2145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29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UTILITY</a:t>
            </a:r>
          </a:p>
        </c:rich>
      </c:tx>
      <c:layout>
        <c:manualLayout>
          <c:xMode val="factor"/>
          <c:yMode val="factor"/>
          <c:x val="-0.02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85"/>
          <c:w val="0.89025"/>
          <c:h val="0.53225"/>
        </c:manualLayout>
      </c:layout>
      <c:scatterChart>
        <c:scatterStyle val="smoothMarker"/>
        <c:varyColors val="0"/>
        <c:ser>
          <c:idx val="0"/>
          <c:order val="0"/>
          <c:tx>
            <c:v>Linear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Sheet1!$B$6:$B$58</c:f>
              <c:numCache/>
            </c:numRef>
          </c:xVal>
          <c:yVal>
            <c:numRef>
              <c:f>Sheet1!$AW$6:$AW$58</c:f>
              <c:numCache/>
            </c:numRef>
          </c:yVal>
          <c:smooth val="1"/>
        </c:ser>
        <c:axId val="31310495"/>
        <c:axId val="13359000"/>
      </c:scatterChart>
      <c:valAx>
        <c:axId val="3131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.015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 val="autoZero"/>
        <c:crossBetween val="midCat"/>
        <c:dispUnits/>
      </c:val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30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0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UTILITY</a:t>
            </a:r>
          </a:p>
        </c:rich>
      </c:tx>
      <c:layout>
        <c:manualLayout>
          <c:xMode val="factor"/>
          <c:yMode val="factor"/>
          <c:x val="0.01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84"/>
          <c:w val="0.89525"/>
          <c:h val="0.5335"/>
        </c:manualLayout>
      </c:layout>
      <c:scatterChart>
        <c:scatterStyle val="smoothMarker"/>
        <c:varyColors val="0"/>
        <c:ser>
          <c:idx val="0"/>
          <c:order val="0"/>
          <c:tx>
            <c:v>Linear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Sheet1!$B$6:$B$58</c:f>
              <c:numCache/>
            </c:numRef>
          </c:xVal>
          <c:yVal>
            <c:numRef>
              <c:f>Sheet1!$AY$6:$AY$58</c:f>
              <c:numCache/>
            </c:numRef>
          </c:yVal>
          <c:smooth val="1"/>
        </c:ser>
        <c:axId val="53122137"/>
        <c:axId val="8337186"/>
      </c:scatterChart>
      <c:valAx>
        <c:axId val="5312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.015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37186"/>
        <c:crosses val="autoZero"/>
        <c:crossBetween val="midCat"/>
        <c:dispUnits/>
      </c:val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29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UTILITY</a:t>
            </a:r>
          </a:p>
        </c:rich>
      </c:tx>
      <c:layout>
        <c:manualLayout>
          <c:xMode val="factor"/>
          <c:yMode val="factor"/>
          <c:x val="-0.022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85"/>
          <c:w val="0.89875"/>
          <c:h val="0.53225"/>
        </c:manualLayout>
      </c:layout>
      <c:scatterChart>
        <c:scatterStyle val="smoothMarker"/>
        <c:varyColors val="0"/>
        <c:ser>
          <c:idx val="0"/>
          <c:order val="0"/>
          <c:tx>
            <c:v>Linear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Sheet1!$B$6:$B$58</c:f>
              <c:numCache/>
            </c:numRef>
          </c:xVal>
          <c:yVal>
            <c:numRef>
              <c:f>Sheet1!$M$6:$M$58</c:f>
              <c:numCache/>
            </c:numRef>
          </c:yVal>
          <c:smooth val="1"/>
        </c:ser>
        <c:axId val="58853477"/>
        <c:axId val="59919246"/>
      </c:scatterChart>
      <c:valAx>
        <c:axId val="5885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0.015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 val="autoZero"/>
        <c:crossBetween val="midCat"/>
        <c:dispUnits/>
      </c:valAx>
      <c:valAx>
        <c:axId val="5991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2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UTILITY</a:t>
            </a:r>
          </a:p>
        </c:rich>
      </c:tx>
      <c:layout>
        <c:manualLayout>
          <c:xMode val="factor"/>
          <c:yMode val="factor"/>
          <c:x val="-0.009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18325"/>
          <c:w val="0.87825"/>
          <c:h val="0.53375"/>
        </c:manualLayout>
      </c:layout>
      <c:scatterChart>
        <c:scatterStyle val="smoothMarker"/>
        <c:varyColors val="0"/>
        <c:ser>
          <c:idx val="0"/>
          <c:order val="0"/>
          <c:tx>
            <c:v>Linear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Sheet1!$A$81:$A$101</c:f>
              <c:numCache/>
            </c:numRef>
          </c:xVal>
          <c:yVal>
            <c:numRef>
              <c:f>Sheet1!$E$81:$E$101</c:f>
              <c:numCache/>
            </c:numRef>
          </c:yVal>
          <c:smooth val="1"/>
        </c:ser>
        <c:axId val="2402303"/>
        <c:axId val="21620728"/>
      </c:scatterChart>
      <c:val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 val="autoZero"/>
        <c:crossBetween val="midCat"/>
        <c:dispUnits/>
      </c:valAx>
      <c:valAx>
        <c:axId val="21620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68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UTILITY</a:t>
            </a:r>
          </a:p>
        </c:rich>
      </c:tx>
      <c:layout>
        <c:manualLayout>
          <c:xMode val="factor"/>
          <c:yMode val="factor"/>
          <c:x val="-0.023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425"/>
          <c:w val="0.896"/>
          <c:h val="0.5385"/>
        </c:manualLayout>
      </c:layout>
      <c:scatterChart>
        <c:scatterStyle val="smoothMarker"/>
        <c:varyColors val="0"/>
        <c:ser>
          <c:idx val="0"/>
          <c:order val="0"/>
          <c:tx>
            <c:v>Call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Sheet1!$A$81:$A$101</c:f>
              <c:numCache/>
            </c:numRef>
          </c:xVal>
          <c:yVal>
            <c:numRef>
              <c:f>Sheet1!$H$82:$H$101</c:f>
              <c:numCache/>
            </c:numRef>
          </c:yVal>
          <c:smooth val="1"/>
        </c:ser>
        <c:axId val="60368825"/>
        <c:axId val="6448514"/>
      </c:scatterChart>
      <c:val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 val="autoZero"/>
        <c:crossBetween val="midCat"/>
        <c:dispUnits/>
      </c:valAx>
      <c:valAx>
        <c:axId val="64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6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8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UTILITY</a:t>
            </a:r>
          </a:p>
        </c:rich>
      </c:tx>
      <c:layout>
        <c:manualLayout>
          <c:xMode val="factor"/>
          <c:yMode val="factor"/>
          <c:x val="-0.022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"/>
          <c:w val="0.87725"/>
          <c:h val="0.5785"/>
        </c:manualLayout>
      </c:layout>
      <c:scatterChart>
        <c:scatterStyle val="smoothMarker"/>
        <c:varyColors val="0"/>
        <c:ser>
          <c:idx val="0"/>
          <c:order val="0"/>
          <c:tx>
            <c:v>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Sheet1!$A$81:$A$101</c:f>
              <c:numCache/>
            </c:numRef>
          </c:xVal>
          <c:yVal>
            <c:numRef>
              <c:f>Sheet1!$J$82:$J$101</c:f>
              <c:numCache/>
            </c:numRef>
          </c:yVal>
          <c:smooth val="1"/>
        </c:ser>
        <c:axId val="58036627"/>
        <c:axId val="52567596"/>
      </c:scatterChart>
      <c:val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
</a:t>
                </a:r>
              </a:p>
            </c:rich>
          </c:tx>
          <c:layout>
            <c:manualLayout>
              <c:xMode val="factor"/>
              <c:yMode val="factor"/>
              <c:x val="0.015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 val="autoZero"/>
        <c:crossBetween val="midCat"/>
        <c:dispUnits/>
      </c:valAx>
      <c:valAx>
        <c:axId val="5256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78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UTILITY</a:t>
            </a:r>
          </a:p>
        </c:rich>
      </c:tx>
      <c:layout>
        <c:manualLayout>
          <c:xMode val="factor"/>
          <c:yMode val="factor"/>
          <c:x val="-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825"/>
          <c:w val="0.892"/>
          <c:h val="0.5285"/>
        </c:manualLayout>
      </c:layout>
      <c:scatterChart>
        <c:scatterStyle val="smoothMarker"/>
        <c:varyColors val="0"/>
        <c:ser>
          <c:idx val="0"/>
          <c:order val="0"/>
          <c:tx>
            <c:v>Linearxy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Sheet1!$C$6:$C$58</c:f>
              <c:numCache/>
            </c:numRef>
          </c:xVal>
          <c:yVal>
            <c:numRef>
              <c:f>Sheet1!$Q$6:$Q$58</c:f>
              <c:numCache/>
            </c:numRef>
          </c:yVal>
          <c:smooth val="1"/>
        </c:ser>
        <c:axId val="3346317"/>
        <c:axId val="30116854"/>
      </c:scatterChart>
      <c:val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Systematic Risk
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 val="autoZero"/>
        <c:crossBetween val="midCat"/>
        <c:dispUnits/>
      </c:val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59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CALL UTILITY</a:t>
            </a:r>
          </a:p>
        </c:rich>
      </c:tx>
      <c:layout>
        <c:manualLayout>
          <c:xMode val="factor"/>
          <c:yMode val="factor"/>
          <c:x val="-0.012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185"/>
          <c:w val="0.881"/>
          <c:h val="0.52675"/>
        </c:manualLayout>
      </c:layout>
      <c:scatterChart>
        <c:scatterStyle val="smoothMarker"/>
        <c:varyColors val="0"/>
        <c:ser>
          <c:idx val="0"/>
          <c:order val="0"/>
          <c:tx>
            <c:v>Callxy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Sheet1!$C$6:$C$58</c:f>
              <c:numCache/>
            </c:numRef>
          </c:xVal>
          <c:yVal>
            <c:numRef>
              <c:f>Sheet1!$T$6:$T$58</c:f>
              <c:numCache/>
            </c:numRef>
          </c:yVal>
          <c:smooth val="1"/>
        </c:ser>
        <c:axId val="2616231"/>
        <c:axId val="23546080"/>
      </c:scatterChart>
      <c:val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Systematic Risk
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 val="autoZero"/>
        <c:crossBetween val="midCat"/>
        <c:dispUnits/>
      </c:valAx>
      <c:valAx>
        <c:axId val="23546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67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PUT UTILITY</a:t>
            </a:r>
          </a:p>
        </c:rich>
      </c:tx>
      <c:layout>
        <c:manualLayout>
          <c:xMode val="factor"/>
          <c:yMode val="factor"/>
          <c:x val="-0.01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84"/>
          <c:w val="0.88925"/>
          <c:h val="0.52825"/>
        </c:manualLayout>
      </c:layout>
      <c:scatterChart>
        <c:scatterStyle val="smoothMarker"/>
        <c:varyColors val="0"/>
        <c:ser>
          <c:idx val="0"/>
          <c:order val="0"/>
          <c:tx>
            <c:v>Putxy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Sheet1!$C$6:$C$58</c:f>
              <c:numCache/>
            </c:numRef>
          </c:xVal>
          <c:yVal>
            <c:numRef>
              <c:f>Sheet1!$V$6:$V$58</c:f>
              <c:numCache/>
            </c:numRef>
          </c:yVal>
          <c:smooth val="1"/>
        </c:ser>
        <c:axId val="10588129"/>
        <c:axId val="28184298"/>
      </c:scatterChart>
      <c:valAx>
        <c:axId val="1058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Systematic Risk
</a:t>
                </a:r>
              </a:p>
            </c:rich>
          </c:tx>
          <c:layout>
            <c:manualLayout>
              <c:xMode val="factor"/>
              <c:yMode val="factor"/>
              <c:x val="0.048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4298"/>
        <c:crosses val="autoZero"/>
        <c:crossBetween val="midCat"/>
        <c:dispUnits/>
      </c:valAx>
      <c:valAx>
        <c:axId val="2818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Utility
</a:t>
                </a:r>
              </a:p>
            </c:rich>
          </c:tx>
          <c:layout>
            <c:manualLayout>
              <c:xMode val="factor"/>
              <c:yMode val="factor"/>
              <c:x val="0.06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0.92225</cdr:y>
    </cdr:from>
    <cdr:to>
      <cdr:x>0.945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38375"/>
          <a:ext cx="2324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0.92125</cdr:y>
    </cdr:from>
    <cdr:to>
      <cdr:x>0.95425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2238375"/>
          <a:ext cx="2800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0.90525</cdr:y>
    </cdr:from>
    <cdr:to>
      <cdr:x>0.9405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209800"/>
          <a:ext cx="2533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0.922</cdr:y>
    </cdr:from>
    <cdr:to>
      <cdr:x>0.94825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57425"/>
          <a:ext cx="2762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0.88475</cdr:y>
    </cdr:from>
    <cdr:to>
      <cdr:x>0.93325</cdr:x>
      <cdr:y>0.9985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525" y="2152650"/>
          <a:ext cx="2295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0.86175</cdr:y>
    </cdr:from>
    <cdr:to>
      <cdr:x>0.93375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105025"/>
          <a:ext cx="2095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
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0.90525</cdr:y>
    </cdr:from>
    <cdr:to>
      <cdr:x>0.94875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19325"/>
          <a:ext cx="2752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0.92125</cdr:y>
    </cdr:from>
    <cdr:to>
      <cdr:x>0.94575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2238375"/>
          <a:ext cx="2314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0.90525</cdr:y>
    </cdr:from>
    <cdr:to>
      <cdr:x>0.92775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209800"/>
          <a:ext cx="2095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0.922</cdr:y>
    </cdr:from>
    <cdr:to>
      <cdr:x>0.94825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66950"/>
          <a:ext cx="2771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0.92225</cdr:y>
    </cdr:from>
    <cdr:to>
      <cdr:x>0.94525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28850"/>
          <a:ext cx="2324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0.906</cdr:y>
    </cdr:from>
    <cdr:to>
      <cdr:x>0.92475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00275"/>
          <a:ext cx="2743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0.90625</cdr:y>
    </cdr:from>
    <cdr:to>
      <cdr:x>0.92425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09800"/>
          <a:ext cx="2752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0.8865</cdr:y>
    </cdr:from>
    <cdr:to>
      <cdr:x>0.9175</cdr:x>
      <cdr:y>0.9985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162175"/>
          <a:ext cx="2809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114300</xdr:rowOff>
    </xdr:from>
    <xdr:to>
      <xdr:col>4</xdr:col>
      <xdr:colOff>38100</xdr:colOff>
      <xdr:row>75</xdr:row>
      <xdr:rowOff>123825</xdr:rowOff>
    </xdr:to>
    <xdr:graphicFrame>
      <xdr:nvGraphicFramePr>
        <xdr:cNvPr id="1" name="Chart 1"/>
        <xdr:cNvGraphicFramePr/>
      </xdr:nvGraphicFramePr>
      <xdr:xfrm>
        <a:off x="0" y="9267825"/>
        <a:ext cx="24765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60</xdr:row>
      <xdr:rowOff>142875</xdr:rowOff>
    </xdr:from>
    <xdr:to>
      <xdr:col>8</xdr:col>
      <xdr:colOff>304800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2600325" y="9296400"/>
        <a:ext cx="2981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61</xdr:row>
      <xdr:rowOff>0</xdr:rowOff>
    </xdr:from>
    <xdr:to>
      <xdr:col>12</xdr:col>
      <xdr:colOff>161925</xdr:colOff>
      <xdr:row>76</xdr:row>
      <xdr:rowOff>19050</xdr:rowOff>
    </xdr:to>
    <xdr:graphicFrame>
      <xdr:nvGraphicFramePr>
        <xdr:cNvPr id="3" name="Chart 3"/>
        <xdr:cNvGraphicFramePr/>
      </xdr:nvGraphicFramePr>
      <xdr:xfrm>
        <a:off x="5686425" y="9305925"/>
        <a:ext cx="30670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4</xdr:col>
      <xdr:colOff>247650</xdr:colOff>
      <xdr:row>119</xdr:row>
      <xdr:rowOff>9525</xdr:rowOff>
    </xdr:to>
    <xdr:graphicFrame>
      <xdr:nvGraphicFramePr>
        <xdr:cNvPr id="4" name="Chart 4"/>
        <xdr:cNvGraphicFramePr/>
      </xdr:nvGraphicFramePr>
      <xdr:xfrm>
        <a:off x="0" y="16021050"/>
        <a:ext cx="26860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333375</xdr:colOff>
      <xdr:row>104</xdr:row>
      <xdr:rowOff>0</xdr:rowOff>
    </xdr:from>
    <xdr:to>
      <xdr:col>8</xdr:col>
      <xdr:colOff>514350</xdr:colOff>
      <xdr:row>119</xdr:row>
      <xdr:rowOff>19050</xdr:rowOff>
    </xdr:to>
    <xdr:graphicFrame>
      <xdr:nvGraphicFramePr>
        <xdr:cNvPr id="5" name="Chart 5"/>
        <xdr:cNvGraphicFramePr/>
      </xdr:nvGraphicFramePr>
      <xdr:xfrm>
        <a:off x="2771775" y="16021050"/>
        <a:ext cx="301942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28575</xdr:colOff>
      <xdr:row>104</xdr:row>
      <xdr:rowOff>28575</xdr:rowOff>
    </xdr:from>
    <xdr:to>
      <xdr:col>12</xdr:col>
      <xdr:colOff>0</xdr:colOff>
      <xdr:row>119</xdr:row>
      <xdr:rowOff>57150</xdr:rowOff>
    </xdr:to>
    <xdr:graphicFrame>
      <xdr:nvGraphicFramePr>
        <xdr:cNvPr id="6" name="Chart 6"/>
        <xdr:cNvGraphicFramePr/>
      </xdr:nvGraphicFramePr>
      <xdr:xfrm>
        <a:off x="6038850" y="16049625"/>
        <a:ext cx="255270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323850</xdr:colOff>
      <xdr:row>61</xdr:row>
      <xdr:rowOff>9525</xdr:rowOff>
    </xdr:from>
    <xdr:to>
      <xdr:col>16</xdr:col>
      <xdr:colOff>352425</xdr:colOff>
      <xdr:row>76</xdr:row>
      <xdr:rowOff>19050</xdr:rowOff>
    </xdr:to>
    <xdr:graphicFrame>
      <xdr:nvGraphicFramePr>
        <xdr:cNvPr id="7" name="Chart 7"/>
        <xdr:cNvGraphicFramePr/>
      </xdr:nvGraphicFramePr>
      <xdr:xfrm>
        <a:off x="8915400" y="9315450"/>
        <a:ext cx="2952750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495300</xdr:colOff>
      <xdr:row>61</xdr:row>
      <xdr:rowOff>9525</xdr:rowOff>
    </xdr:from>
    <xdr:to>
      <xdr:col>20</xdr:col>
      <xdr:colOff>314325</xdr:colOff>
      <xdr:row>76</xdr:row>
      <xdr:rowOff>28575</xdr:rowOff>
    </xdr:to>
    <xdr:graphicFrame>
      <xdr:nvGraphicFramePr>
        <xdr:cNvPr id="8" name="Chart 8"/>
        <xdr:cNvGraphicFramePr/>
      </xdr:nvGraphicFramePr>
      <xdr:xfrm>
        <a:off x="12011025" y="9315450"/>
        <a:ext cx="2695575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419100</xdr:colOff>
      <xdr:row>60</xdr:row>
      <xdr:rowOff>142875</xdr:rowOff>
    </xdr:from>
    <xdr:to>
      <xdr:col>25</xdr:col>
      <xdr:colOff>76200</xdr:colOff>
      <xdr:row>76</xdr:row>
      <xdr:rowOff>19050</xdr:rowOff>
    </xdr:to>
    <xdr:graphicFrame>
      <xdr:nvGraphicFramePr>
        <xdr:cNvPr id="9" name="Chart 9"/>
        <xdr:cNvGraphicFramePr/>
      </xdr:nvGraphicFramePr>
      <xdr:xfrm>
        <a:off x="14811375" y="9296400"/>
        <a:ext cx="2924175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152400</xdr:colOff>
      <xdr:row>104</xdr:row>
      <xdr:rowOff>47625</xdr:rowOff>
    </xdr:from>
    <xdr:to>
      <xdr:col>16</xdr:col>
      <xdr:colOff>190500</xdr:colOff>
      <xdr:row>119</xdr:row>
      <xdr:rowOff>66675</xdr:rowOff>
    </xdr:to>
    <xdr:graphicFrame>
      <xdr:nvGraphicFramePr>
        <xdr:cNvPr id="10" name="Chart 11"/>
        <xdr:cNvGraphicFramePr/>
      </xdr:nvGraphicFramePr>
      <xdr:xfrm>
        <a:off x="8743950" y="16068675"/>
        <a:ext cx="2962275" cy="2438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361950</xdr:colOff>
      <xdr:row>104</xdr:row>
      <xdr:rowOff>57150</xdr:rowOff>
    </xdr:from>
    <xdr:to>
      <xdr:col>20</xdr:col>
      <xdr:colOff>190500</xdr:colOff>
      <xdr:row>119</xdr:row>
      <xdr:rowOff>85725</xdr:rowOff>
    </xdr:to>
    <xdr:graphicFrame>
      <xdr:nvGraphicFramePr>
        <xdr:cNvPr id="11" name="Chart 12"/>
        <xdr:cNvGraphicFramePr/>
      </xdr:nvGraphicFramePr>
      <xdr:xfrm>
        <a:off x="11877675" y="16078200"/>
        <a:ext cx="2705100" cy="2447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419100</xdr:colOff>
      <xdr:row>103</xdr:row>
      <xdr:rowOff>133350</xdr:rowOff>
    </xdr:from>
    <xdr:to>
      <xdr:col>25</xdr:col>
      <xdr:colOff>85725</xdr:colOff>
      <xdr:row>119</xdr:row>
      <xdr:rowOff>19050</xdr:rowOff>
    </xdr:to>
    <xdr:graphicFrame>
      <xdr:nvGraphicFramePr>
        <xdr:cNvPr id="12" name="Chart 13"/>
        <xdr:cNvGraphicFramePr/>
      </xdr:nvGraphicFramePr>
      <xdr:xfrm>
        <a:off x="14811375" y="16002000"/>
        <a:ext cx="2933700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323850</xdr:colOff>
      <xdr:row>61</xdr:row>
      <xdr:rowOff>9525</xdr:rowOff>
    </xdr:from>
    <xdr:to>
      <xdr:col>30</xdr:col>
      <xdr:colOff>352425</xdr:colOff>
      <xdr:row>76</xdr:row>
      <xdr:rowOff>19050</xdr:rowOff>
    </xdr:to>
    <xdr:graphicFrame>
      <xdr:nvGraphicFramePr>
        <xdr:cNvPr id="13" name="Chart 20"/>
        <xdr:cNvGraphicFramePr/>
      </xdr:nvGraphicFramePr>
      <xdr:xfrm>
        <a:off x="18592800" y="9315450"/>
        <a:ext cx="2466975" cy="2438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495300</xdr:colOff>
      <xdr:row>61</xdr:row>
      <xdr:rowOff>9525</xdr:rowOff>
    </xdr:from>
    <xdr:to>
      <xdr:col>34</xdr:col>
      <xdr:colOff>314325</xdr:colOff>
      <xdr:row>76</xdr:row>
      <xdr:rowOff>28575</xdr:rowOff>
    </xdr:to>
    <xdr:graphicFrame>
      <xdr:nvGraphicFramePr>
        <xdr:cNvPr id="14" name="Chart 21"/>
        <xdr:cNvGraphicFramePr/>
      </xdr:nvGraphicFramePr>
      <xdr:xfrm>
        <a:off x="21202650" y="9315450"/>
        <a:ext cx="2257425" cy="2447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34</xdr:col>
      <xdr:colOff>419100</xdr:colOff>
      <xdr:row>60</xdr:row>
      <xdr:rowOff>142875</xdr:rowOff>
    </xdr:from>
    <xdr:to>
      <xdr:col>39</xdr:col>
      <xdr:colOff>76200</xdr:colOff>
      <xdr:row>76</xdr:row>
      <xdr:rowOff>19050</xdr:rowOff>
    </xdr:to>
    <xdr:graphicFrame>
      <xdr:nvGraphicFramePr>
        <xdr:cNvPr id="15" name="Chart 22"/>
        <xdr:cNvGraphicFramePr/>
      </xdr:nvGraphicFramePr>
      <xdr:xfrm>
        <a:off x="23564850" y="9296400"/>
        <a:ext cx="2924175" cy="2457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26</xdr:col>
      <xdr:colOff>180975</xdr:colOff>
      <xdr:row>104</xdr:row>
      <xdr:rowOff>38100</xdr:rowOff>
    </xdr:from>
    <xdr:to>
      <xdr:col>30</xdr:col>
      <xdr:colOff>219075</xdr:colOff>
      <xdr:row>119</xdr:row>
      <xdr:rowOff>57150</xdr:rowOff>
    </xdr:to>
    <xdr:graphicFrame>
      <xdr:nvGraphicFramePr>
        <xdr:cNvPr id="16" name="Chart 23"/>
        <xdr:cNvGraphicFramePr/>
      </xdr:nvGraphicFramePr>
      <xdr:xfrm>
        <a:off x="18449925" y="16059150"/>
        <a:ext cx="2476500" cy="2438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30</xdr:col>
      <xdr:colOff>361950</xdr:colOff>
      <xdr:row>104</xdr:row>
      <xdr:rowOff>57150</xdr:rowOff>
    </xdr:from>
    <xdr:to>
      <xdr:col>34</xdr:col>
      <xdr:colOff>190500</xdr:colOff>
      <xdr:row>119</xdr:row>
      <xdr:rowOff>85725</xdr:rowOff>
    </xdr:to>
    <xdr:graphicFrame>
      <xdr:nvGraphicFramePr>
        <xdr:cNvPr id="17" name="Chart 24"/>
        <xdr:cNvGraphicFramePr/>
      </xdr:nvGraphicFramePr>
      <xdr:xfrm>
        <a:off x="21069300" y="16078200"/>
        <a:ext cx="226695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34</xdr:col>
      <xdr:colOff>390525</xdr:colOff>
      <xdr:row>104</xdr:row>
      <xdr:rowOff>76200</xdr:rowOff>
    </xdr:from>
    <xdr:to>
      <xdr:col>39</xdr:col>
      <xdr:colOff>57150</xdr:colOff>
      <xdr:row>119</xdr:row>
      <xdr:rowOff>123825</xdr:rowOff>
    </xdr:to>
    <xdr:graphicFrame>
      <xdr:nvGraphicFramePr>
        <xdr:cNvPr id="18" name="Chart 25"/>
        <xdr:cNvGraphicFramePr/>
      </xdr:nvGraphicFramePr>
      <xdr:xfrm>
        <a:off x="23536275" y="16097250"/>
        <a:ext cx="29337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39</xdr:col>
      <xdr:colOff>523875</xdr:colOff>
      <xdr:row>60</xdr:row>
      <xdr:rowOff>114300</xdr:rowOff>
    </xdr:from>
    <xdr:to>
      <xdr:col>43</xdr:col>
      <xdr:colOff>561975</xdr:colOff>
      <xdr:row>75</xdr:row>
      <xdr:rowOff>114300</xdr:rowOff>
    </xdr:to>
    <xdr:graphicFrame>
      <xdr:nvGraphicFramePr>
        <xdr:cNvPr id="19" name="Chart 26"/>
        <xdr:cNvGraphicFramePr/>
      </xdr:nvGraphicFramePr>
      <xdr:xfrm>
        <a:off x="26936700" y="9267825"/>
        <a:ext cx="2476500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44</xdr:col>
      <xdr:colOff>85725</xdr:colOff>
      <xdr:row>60</xdr:row>
      <xdr:rowOff>123825</xdr:rowOff>
    </xdr:from>
    <xdr:to>
      <xdr:col>49</xdr:col>
      <xdr:colOff>28575</xdr:colOff>
      <xdr:row>75</xdr:row>
      <xdr:rowOff>152400</xdr:rowOff>
    </xdr:to>
    <xdr:graphicFrame>
      <xdr:nvGraphicFramePr>
        <xdr:cNvPr id="20" name="Chart 27"/>
        <xdr:cNvGraphicFramePr/>
      </xdr:nvGraphicFramePr>
      <xdr:xfrm>
        <a:off x="29546550" y="9277350"/>
        <a:ext cx="2990850" cy="2447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49</xdr:col>
      <xdr:colOff>161925</xdr:colOff>
      <xdr:row>60</xdr:row>
      <xdr:rowOff>114300</xdr:rowOff>
    </xdr:from>
    <xdr:to>
      <xdr:col>53</xdr:col>
      <xdr:colOff>581025</xdr:colOff>
      <xdr:row>75</xdr:row>
      <xdr:rowOff>142875</xdr:rowOff>
    </xdr:to>
    <xdr:graphicFrame>
      <xdr:nvGraphicFramePr>
        <xdr:cNvPr id="21" name="Chart 28"/>
        <xdr:cNvGraphicFramePr/>
      </xdr:nvGraphicFramePr>
      <xdr:xfrm>
        <a:off x="32670750" y="9267825"/>
        <a:ext cx="3076575" cy="2447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0.88625</cdr:y>
    </cdr:from>
    <cdr:to>
      <cdr:x>0.91825</cdr:x>
      <cdr:y>0.9985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162175"/>
          <a:ext cx="2800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0.906</cdr:y>
    </cdr:from>
    <cdr:to>
      <cdr:x>0.95225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2200275"/>
          <a:ext cx="2533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0.92125</cdr:y>
    </cdr:from>
    <cdr:to>
      <cdr:x>0.94575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2238375"/>
          <a:ext cx="2819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0.9075</cdr:y>
    </cdr:from>
    <cdr:to>
      <cdr:x>0.939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219325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0.88475</cdr:y>
    </cdr:from>
    <cdr:to>
      <cdr:x>0.94375</cdr:x>
      <cdr:y>0.9985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152650"/>
          <a:ext cx="2771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0.86175</cdr:y>
    </cdr:from>
    <cdr:to>
      <cdr:x>0.94425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105025"/>
          <a:ext cx="2533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0.90525</cdr:y>
    </cdr:from>
    <cdr:to>
      <cdr:x>0.9405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219325"/>
          <a:ext cx="2743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7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5" max="5" width="11.00390625" style="0" bestFit="1" customWidth="1"/>
    <col min="7" max="7" width="12.421875" style="0" bestFit="1" customWidth="1"/>
    <col min="8" max="8" width="10.00390625" style="0" bestFit="1" customWidth="1"/>
    <col min="9" max="9" width="11.00390625" style="0" bestFit="1" customWidth="1"/>
    <col min="10" max="10" width="12.421875" style="0" bestFit="1" customWidth="1"/>
    <col min="11" max="11" width="13.140625" style="0" bestFit="1" customWidth="1"/>
    <col min="12" max="12" width="13.140625" style="0" customWidth="1"/>
    <col min="13" max="13" width="13.140625" style="0" bestFit="1" customWidth="1"/>
    <col min="15" max="15" width="12.421875" style="0" bestFit="1" customWidth="1"/>
    <col min="17" max="18" width="12.421875" style="0" bestFit="1" customWidth="1"/>
    <col min="22" max="22" width="12.421875" style="0" bestFit="1" customWidth="1"/>
    <col min="36" max="36" width="12.421875" style="0" bestFit="1" customWidth="1"/>
    <col min="51" max="51" width="12.421875" style="0" bestFit="1" customWidth="1"/>
  </cols>
  <sheetData>
    <row r="1" spans="1:43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</v>
      </c>
      <c r="G1" t="s">
        <v>10</v>
      </c>
      <c r="H1" t="s">
        <v>11</v>
      </c>
      <c r="I1" t="s">
        <v>26</v>
      </c>
      <c r="J1" t="s">
        <v>29</v>
      </c>
      <c r="K1" t="s">
        <v>28</v>
      </c>
      <c r="L1" t="s">
        <v>13</v>
      </c>
      <c r="M1" t="s">
        <v>13</v>
      </c>
      <c r="AB1" t="s">
        <v>30</v>
      </c>
      <c r="AQ1" t="s">
        <v>32</v>
      </c>
    </row>
    <row r="2" spans="1:13" ht="12">
      <c r="A2">
        <v>0</v>
      </c>
      <c r="B2">
        <f>0.2</f>
        <v>0.2</v>
      </c>
      <c r="C2">
        <v>0.1</v>
      </c>
      <c r="D2">
        <v>0.4</v>
      </c>
      <c r="E2">
        <f>$F$2/$I$2/$D$2/0.7/$G$2</f>
        <v>892.8571428571429</v>
      </c>
      <c r="F2">
        <f>C2/D2</f>
        <v>0.25</v>
      </c>
      <c r="G2">
        <f>EXP(0)</f>
        <v>1</v>
      </c>
      <c r="H2">
        <f>EXP(LN($G$2))</f>
        <v>1</v>
      </c>
      <c r="I2">
        <f>0.001</f>
        <v>0.001</v>
      </c>
      <c r="J2">
        <v>0.25</v>
      </c>
      <c r="K2">
        <v>0.25</v>
      </c>
      <c r="L2">
        <v>5</v>
      </c>
      <c r="M2">
        <v>5</v>
      </c>
    </row>
    <row r="3" spans="5:15" ht="12">
      <c r="E3">
        <f>$F$2/$I$3/$D$2/0.7/$G$2</f>
        <v>89.28571428571429</v>
      </c>
      <c r="I3">
        <f>$I$2*10</f>
        <v>0.01</v>
      </c>
      <c r="J3" t="s">
        <v>23</v>
      </c>
      <c r="O3">
        <f>(D6/ABS(D6))</f>
        <v>1</v>
      </c>
    </row>
    <row r="4" spans="5:9" ht="12">
      <c r="E4">
        <f>$F$2/$I$4/$D$2/0.7/$G$2</f>
        <v>89.28571428571429</v>
      </c>
      <c r="I4">
        <f>$I$2*10</f>
        <v>0.01</v>
      </c>
    </row>
    <row r="5" spans="1:51" ht="12">
      <c r="A5" t="s">
        <v>5</v>
      </c>
      <c r="B5" t="s">
        <v>6</v>
      </c>
      <c r="C5" t="s">
        <v>7</v>
      </c>
      <c r="D5" t="s">
        <v>8</v>
      </c>
      <c r="E5" t="s">
        <v>12</v>
      </c>
      <c r="F5" t="s">
        <v>14</v>
      </c>
      <c r="G5" t="s">
        <v>15</v>
      </c>
      <c r="H5" t="s">
        <v>21</v>
      </c>
      <c r="I5" t="s">
        <v>16</v>
      </c>
      <c r="J5" t="s">
        <v>17</v>
      </c>
      <c r="K5" t="s">
        <v>18</v>
      </c>
      <c r="L5" t="s">
        <v>20</v>
      </c>
      <c r="M5" t="s">
        <v>19</v>
      </c>
      <c r="N5" t="s">
        <v>12</v>
      </c>
      <c r="O5" t="s">
        <v>14</v>
      </c>
      <c r="P5" t="s">
        <v>1</v>
      </c>
      <c r="Q5" t="s">
        <v>15</v>
      </c>
      <c r="R5" t="s">
        <v>16</v>
      </c>
      <c r="S5" t="s">
        <v>17</v>
      </c>
      <c r="T5" t="s">
        <v>18</v>
      </c>
      <c r="U5" t="s">
        <v>20</v>
      </c>
      <c r="V5" t="s">
        <v>19</v>
      </c>
      <c r="X5" t="s">
        <v>25</v>
      </c>
      <c r="AB5" t="s">
        <v>12</v>
      </c>
      <c r="AC5" t="s">
        <v>14</v>
      </c>
      <c r="AD5" t="s">
        <v>1</v>
      </c>
      <c r="AE5" t="s">
        <v>15</v>
      </c>
      <c r="AF5" t="s">
        <v>16</v>
      </c>
      <c r="AG5" t="s">
        <v>17</v>
      </c>
      <c r="AH5" t="s">
        <v>18</v>
      </c>
      <c r="AI5" t="s">
        <v>20</v>
      </c>
      <c r="AJ5" t="s">
        <v>19</v>
      </c>
      <c r="AQ5" t="s">
        <v>12</v>
      </c>
      <c r="AR5" t="s">
        <v>14</v>
      </c>
      <c r="AS5" t="s">
        <v>15</v>
      </c>
      <c r="AT5" t="s">
        <v>21</v>
      </c>
      <c r="AU5" t="s">
        <v>16</v>
      </c>
      <c r="AV5" t="s">
        <v>17</v>
      </c>
      <c r="AW5" t="s">
        <v>18</v>
      </c>
      <c r="AX5" t="s">
        <v>20</v>
      </c>
      <c r="AY5" t="s">
        <v>19</v>
      </c>
    </row>
    <row r="6" spans="1:51" ht="12">
      <c r="A6">
        <f>0</f>
        <v>0</v>
      </c>
      <c r="B6">
        <f>0.01*$G$2</f>
        <v>0.01</v>
      </c>
      <c r="C6">
        <f>-0.25</f>
        <v>-0.25</v>
      </c>
      <c r="D6">
        <f>0.1</f>
        <v>0.1</v>
      </c>
      <c r="E6">
        <f>$G$2+$A$2*$M$2+B6*$M$2*($B$2-A6*$F$2)</f>
        <v>1.01</v>
      </c>
      <c r="F6">
        <f>$I$2*$E$2*(1-A6*A6)</f>
        <v>0.8928571428571429</v>
      </c>
      <c r="G6">
        <f>-(B6*B6*F6*$E$2*$I$2*$M$2/2-$E$2*$I$2*E6-$M$2*$F$2*$F$2/2)/$E$2</f>
        <v>0.001184776785714286</v>
      </c>
      <c r="H6">
        <f>(B2-F2*A6)/(F6)</f>
        <v>0.224</v>
      </c>
      <c r="I6">
        <f>1-NORMSDIST((E6-$H$2)/(SQRT($M$2)*B6))</f>
        <v>0.3273604454099951</v>
      </c>
      <c r="J6">
        <f>NORMSDIST((E6-$H$2-$M$2*B6*B6*(F6*$I$3/$I$2))/(SQRT($M$2)*B6))*EXP((F6*$I$3/$I$2)*($H$2-E6)+$M$2*(F6*$I$3/$I$2)*(F6*$I$3/$I$2)*B6*B6/2)</f>
        <v>0.5577108857495496</v>
      </c>
      <c r="K6">
        <f>-LN(POWER(I6+J6,1/(1-A6*A6))*EXP(-1*$M$2*$F$2*$F$2/2))/$E$2</f>
        <v>0.00031173748148698513</v>
      </c>
      <c r="L6">
        <f>NORMSDIST(($H$2-E6-$M$2*B6*B6*F6*$I$4/$I$2)/(SQRT($M$2)*B6))*EXP(F6*$I$4/$I$2*(E6-$H$2)+$M$2*F6*$I$4/$I$2*F6*$I$4/$I$2*B6*B6/2)</f>
        <v>0.28873359989931535</v>
      </c>
      <c r="M6">
        <f>-LN(POWER(L6+1-I6,1/(1-A6*A6))*EXP(-1*$M$2*$F$2*$F$2/2))/$E$2</f>
        <v>0.0002191197649359158</v>
      </c>
      <c r="N6">
        <f>$G$2+$A$2*$M$2+$M$2*($J$2*C6+$K$2*D6)-$M$2*C6*$F$2</f>
        <v>1.125</v>
      </c>
      <c r="O6">
        <f>$I$2*$E$2*(1-C6/SQRT(C6*C6+D6*D6)*C6/SQRT(C6*C6+D6*D6))</f>
        <v>0.12315270935960616</v>
      </c>
      <c r="P6">
        <f>(((D6/ABS(D6))*C6/SQRT(C6*C6+D6*D6)))*$J$2+SQRT(1-(C6/SQRT(C6*C6+D6*D6))*(C6/SQRT(C6*C6+D6*D6)))*$K$2</f>
        <v>-0.13927150363278878</v>
      </c>
      <c r="Q6">
        <f>-LN(1*EXP(D6*D6*$E$2*$E$2*$I$2*$I$2*$M$2/2-$E$2*$I$2*N6-$M$2*$F$2*$F$2/2))/$E$2</f>
        <v>0.0012776785714285713</v>
      </c>
      <c r="R6">
        <f>1-NORMSDIST((N6-$H$2)/(SQRT($M$2)*(SQRT(C6*C6+D6*D6))))</f>
        <v>0.4177653310922309</v>
      </c>
      <c r="S6">
        <f>NORMSDIST((N6-$H$2-SQRT(C6*C6+D6*D6)*SQRT(C6*C6+D6*D6)*$M$2*O6*$I$3/$I$2)/(SQRT($M$2)*SQRT(C6*C6+D6*D6)))*EXP(O6*$I$3/$I$2*($H$2-N6)+$M$2*O6*$I$3/$I$2*O6*$I$3/$I$2*SQRT(C6*C6+D6*D6)*SQRT(C6*C6+D6*D6)/2)</f>
        <v>0.33486761618987865</v>
      </c>
      <c r="T6">
        <f>-LN(POWER(R6+S6,1/(1-(C6/SQRT(C6*C6+D6*D6))*(C6/SQRT(C6*C6+D6*D6))))*EXP(-1*$M$2*$F$2*$F$2/2))/$E$2</f>
        <v>0.00248252230554095</v>
      </c>
      <c r="U6">
        <f>NORMSDIST(($H$2-N6-SQRT(C6*C6+D6*D6)*SQRT(C6*C6+D6*D6)*$M$2*O6*$I$4/$I$2)/(SQRT($M$2)*SQRT(C6*C6+D6*D6)))*EXP(O6*$I$4/$I$2*(N6-$H$2)+$M$2*O6*$I$4/$I$2*O6*$I$4/$I$2*SQRT(C6*C6+D6*D6)*SQRT(C6*C6+D6*D6)/2)</f>
        <v>0.2630058902170275</v>
      </c>
      <c r="V6">
        <f>-LN(POWER(U6+1-R6,1/(1-C6/SQRT(C6*C6+D6*D6)*C6/SQRT(C6*C6+D6*D6)))*EXP(-1*$M$2*$F$2*$F$2/2))/$E$2</f>
        <v>0.0015402481350971257</v>
      </c>
      <c r="X6">
        <f>$I$3*$E$3*(1-A6*A6)</f>
        <v>0.8928571428571429</v>
      </c>
      <c r="AB6">
        <f>$G$2+$A$2*$M$2+$M$2*($J$2*C6+$K$2*D6)</f>
        <v>0.8125</v>
      </c>
      <c r="AC6">
        <f>$I$2*$E$2</f>
        <v>0.8928571428571429</v>
      </c>
      <c r="AD6">
        <f>(ABS(Q6/SQRT(Q6*Q6+R6*R6)))*$J$2+SQRT(1-(Q6/SQRT(Q6*Q6+R6*R6))*(Q6/SQRT(Q6*Q6+R6*R6)))*$K$2</f>
        <v>0.2507634183065999</v>
      </c>
      <c r="AE6">
        <f>-LN(1*EXP((C6*C6+D6*D6)*AC6*$E$2*$I$2*$M$2/2-$E$2*$I$2*AB6))/$E$2</f>
        <v>0.0006506696428571428</v>
      </c>
      <c r="AF6">
        <f>1-NORMSDIST((AB6-$H$2)/(SQRT($M$2)*SQRT(C6*C6+D6*D6)))</f>
        <v>0.6222594678073015</v>
      </c>
      <c r="AG6">
        <f>NORMSDIST((AB6-$H$2-SQRT(C6*C6+D6*D6)*SQRT(C6*C6+D6*D6)*$M$2*AC6*$I$3/$I$2)/(SQRT($M$2)*SQRT(C6*C6+D6*D6)))*EXP(AC6*$I$3/$I$2*($H$2-AB6)+$M$2*AC6*$I$3/$I$2*AC6*$I$3/$I$2*SQRT(C6*C6+D6*D6)*SQRT(C6*C6+D6*D6)/2)</f>
        <v>0.0651141926542302</v>
      </c>
      <c r="AH6">
        <f>-LN((AF6+AG6))/$E$2</f>
        <v>0.0004198625008815663</v>
      </c>
      <c r="AI6">
        <f>NORMSDIST(($H$2-AB6-SQRT(C6*C6+D6*D6)*SQRT(C6*C6+D6*D6)*$M$2*AC6*$I$4/$I$2)/(SQRT($M$2)*SQRT(C6*C6+D6*D6)))*EXP(AC6*$I$4/$I$2*(AB6-$H$2)+$M$2*AC6*$I$4/$I$2*AC6*$I$4/$I$2*SQRT(C6*C6+D6*D6)*SQRT(C6*C6+D6*D6)/2)</f>
        <v>0.07253167486718684</v>
      </c>
      <c r="AJ6">
        <f>-LN((AI6+1-AF6))/$E$2</f>
        <v>0.0008936513314638287</v>
      </c>
      <c r="AQ6">
        <f>$G$2+$A$2*$M$2+B6*$M$2*($B$2)</f>
        <v>1.01</v>
      </c>
      <c r="AR6">
        <f>$I$2*$E$2*(1)</f>
        <v>0.8928571428571429</v>
      </c>
      <c r="AS6">
        <f>-(B6*B6*AR6*$E$2*$I$2*$M$2/2-$E$2*$I$2*AQ6)/$E$2</f>
        <v>0.0010097767857142857</v>
      </c>
      <c r="AT6">
        <f>(AN3-AR3*AM6)/(AR6)</f>
        <v>0</v>
      </c>
      <c r="AU6">
        <f>1-NORMSDIST((AQ6-$H$2)/(SQRT($M$2)*B6))</f>
        <v>0.3273604454099951</v>
      </c>
      <c r="AV6">
        <f>NORMSDIST((AQ6-$H$2-$M$2*B6*B6*(AR6*$I$3/$I$2))/(SQRT($M$2)*B6))*EXP((AR6*$I$3/$I$2)*($H$2-AQ6)+$M$2*(AR6*$I$3/$I$2)*(AR6*$I$3/$I$2)*B6*B6/2)</f>
        <v>0.5577108857495496</v>
      </c>
      <c r="AW6">
        <f>-LN(AU6+AV6)/$E$2</f>
        <v>0.00013673748148698513</v>
      </c>
      <c r="AX6">
        <f>NORMSDIST(($H$2-AQ6-$M$2*B6*B6*AR6*$I$4/$I$2)/(SQRT($M$2)*B6))*EXP(AR6*$I$4/$I$2*(AQ6-$H$2)+$M$2*AR6*$I$4/$I$2*AR6*$I$4/$I$2*B6*B6/2)</f>
        <v>0.28873359989931535</v>
      </c>
      <c r="AY6">
        <f>-LN(AX6+1-AU6)/$E$2</f>
        <v>4.411976493591579E-05</v>
      </c>
    </row>
    <row r="7" spans="1:51" ht="12">
      <c r="A7">
        <f>$A$6</f>
        <v>0</v>
      </c>
      <c r="B7">
        <f>B6+0.01*$G$2</f>
        <v>0.02</v>
      </c>
      <c r="C7">
        <f>C6+0.01</f>
        <v>-0.24</v>
      </c>
      <c r="D7">
        <f>D6</f>
        <v>0.1</v>
      </c>
      <c r="E7">
        <f aca="true" t="shared" si="0" ref="E7:E58">$G$2+$A$2*$M$2+B7*$M$2*($B$2-A7*$F$2)</f>
        <v>1.02</v>
      </c>
      <c r="F7">
        <f aca="true" t="shared" si="1" ref="F7:F58">$I$2*$E$2*(1-A7*A7)</f>
        <v>0.8928571428571429</v>
      </c>
      <c r="G7">
        <f aca="true" t="shared" si="2" ref="G7:G58">-(B7*B7*F7*$E$2*$I$2*$M$2/2-$E$2*$I$2*E7-$M$2*$F$2*$F$2/2)/$E$2</f>
        <v>0.0011941071428571428</v>
      </c>
      <c r="I7">
        <f>1-NORMSDIST((E7-$H$2)/(SQRT($M$2)*B7))</f>
        <v>0.3273604454099951</v>
      </c>
      <c r="J7">
        <f aca="true" t="shared" si="3" ref="J7:J58">NORMSDIST((E7-$H$2-$M$2*B7*B7*(F7*$I$3/$I$2))/(SQRT($M$2)*B7))*EXP((F7*$I$3/$I$2)*($H$2-E7)+$M$2*(F7*$I$3/$I$2)*(F7*$I$3/$I$2)*B7*B7/2)</f>
        <v>0.4702481932089264</v>
      </c>
      <c r="K7">
        <f>-LN(POWER(I7+J7,1/(1-A7*A7))*EXP(-1*$M$2*$F$2*$F$2/2))/$E$2</f>
        <v>0.00042827369718247637</v>
      </c>
      <c r="L7">
        <f aca="true" t="shared" si="4" ref="L7:L58">NORMSDIST(($H$2-E7-$M$2*B7*B7*F7*$I$4/$I$2)/(SQRT($M$2)*B7))*EXP(F7*$I$4/$I$2*(E7-$H$2)+$M$2*F7*$I$4/$I$2*F7*$I$4/$I$2*B7*B7/2)</f>
        <v>0.2571740787812442</v>
      </c>
      <c r="M7">
        <f aca="true" t="shared" si="5" ref="M7:M58">-LN(POWER(L7+1-I7,1/(1-A7*A7))*EXP(-1*$M$2*$F$2*$F$2/2))/$E$2</f>
        <v>0.00025650363999781277</v>
      </c>
      <c r="N7">
        <f>$G$2+$A$2*$M$2+$M$2*($J$2*C7+$K$2*D7)-$M$2*C7*$F$2</f>
        <v>1.125</v>
      </c>
      <c r="O7">
        <f>$I$2*$E$2*(1-C7/SQRT(C7*C7+D7*D7)*C7/SQRT(C7*C7+D7*D7))</f>
        <v>0.132079459002536</v>
      </c>
      <c r="P7">
        <f aca="true" t="shared" si="6" ref="P7:P58">(((D7/ABS(D7))*C7/SQRT(C7*C7+D7*D7)))*$J$2+SQRT(1-(C7/SQRT(C7*C7+D7*D7))*(C7/SQRT(C7*C7+D7*D7)))*$K$2</f>
        <v>-0.13461538461538458</v>
      </c>
      <c r="Q7">
        <f aca="true" t="shared" si="7" ref="Q7:Q58">-LN(1*EXP(D7*D7*$E$2*$E$2*$I$2*$I$2*$M$2/2-$E$2*$I$2*N7-$M$2*$F$2*$F$2/2))/$E$2</f>
        <v>0.0012776785714285713</v>
      </c>
      <c r="R7">
        <f aca="true" t="shared" si="8" ref="R7:R58">1-NORMSDIST((N7-$H$2)/(SQRT($M$2)*SQRT(C7*C7+D7*D7)))</f>
        <v>0.4148811440243769</v>
      </c>
      <c r="S7">
        <f aca="true" t="shared" si="9" ref="S7:S58">NORMSDIST((N7-$H$2-SQRT(C7*C7+D7*D7)*SQRT(C7*C7+D7*D7)*$M$2*O7*$I$3/$I$2)/(SQRT($M$2)*SQRT(C7*C7+D7*D7)))*EXP(O7*$I$3/$I$2*($H$2-N7)+$M$2*O7*$I$3/$I$2*O7*$I$3/$I$2*SQRT(C7*C7+D7*D7)*SQRT(C7*C7+D7*D7)/2)</f>
        <v>0.3303671131853446</v>
      </c>
      <c r="T7">
        <f aca="true" t="shared" si="10" ref="T7:T58">-LN(POWER(R7+S7,1/(1-(C7/SQRT(C7*C7+D7*D7))*(C7/SQRT(C7*C7+D7*D7))))*EXP(-1*$M$2*$F$2*$F$2/2))/$E$2</f>
        <v>0.002401219634592181</v>
      </c>
      <c r="U7">
        <f aca="true" t="shared" si="11" ref="U7:U58">NORMSDIST(($H$2-N7-SQRT(C7*C7+D7*D7)*SQRT(C7*C7+D7*D7)*$M$2*O7*$I$4/$I$2)/(SQRT($M$2)*SQRT(C7*C7+D7*D7)))*EXP(O7*$I$4/$I$2*(N7-$H$2)+$M$2*O7*$I$4/$I$2*O7*$I$4/$I$2*SQRT(C7*C7+D7*D7)*SQRT(C7*C7+D7*D7)/2)</f>
        <v>0.25791642597617237</v>
      </c>
      <c r="V7">
        <f aca="true" t="shared" si="12" ref="V7:V58">-LN(POWER(U7+1-R7,1/(1-C7/SQRT(C7*C7+D7*D7)*C7/SQRT(C7*C7+D7*D7)))*EXP(-1*$M$2*$F$2*$F$2/2))/$E$2</f>
        <v>0.001467755666145667</v>
      </c>
      <c r="X7">
        <f aca="true" t="shared" si="13" ref="X7:X58">$I$2*$E$2*(1-A7*A7)</f>
        <v>0.8928571428571429</v>
      </c>
      <c r="AB7">
        <f>$G$2+$A$2*$M$2+$M$2*($J$2*C7+$K$2*D7)</f>
        <v>0.825</v>
      </c>
      <c r="AC7">
        <f aca="true" t="shared" si="14" ref="AC7:AC58">$I$2*$E$2</f>
        <v>0.8928571428571429</v>
      </c>
      <c r="AD7">
        <f aca="true" t="shared" si="15" ref="AD7:AD58">(Q7/SQRT(Q7*Q7+R7*R7))*$J$2+SQRT(1-(Q7/SQRT(Q7*Q7+R7*R7))*(Q7/SQRT(Q7*Q7+R7*R7)))*$K$2</f>
        <v>0.2507687172333822</v>
      </c>
      <c r="AE7">
        <f aca="true" t="shared" si="16" ref="AE7:AE58">-LN(1*EXP((C7*C7+D7*D7)*AC7*$E$2*$I$2*$M$2/2-$E$2*$I$2*AB7))/$E$2</f>
        <v>0.0006741071428571427</v>
      </c>
      <c r="AF7">
        <f aca="true" t="shared" si="17" ref="AF7:AF58">1-NORMSDIST((AB7-$H$2)/(SQRT($M$2)*SQRT(C7*C7+D7*D7)))</f>
        <v>0.618296176896439</v>
      </c>
      <c r="AG7">
        <f aca="true" t="shared" si="18" ref="AG7:AG58">NORMSDIST((AB7-$H$2-SQRT(C7*C7+D7*D7)*SQRT(C7*C7+D7*D7)*$M$2*AC7*$I$3/$I$2)/(SQRT($M$2)*SQRT(C7*C7+D7*D7)))*EXP(AC7*$I$3/$I$2*($H$2-AB7)+$M$2*AC7*$I$3/$I$2*AC7*$I$3/$I$2*SQRT(C7*C7+D7*D7)*SQRT(C7*C7+D7*D7)/2)</f>
        <v>0.06748568181270378</v>
      </c>
      <c r="AH7">
        <f aca="true" t="shared" si="19" ref="AH7:AH58">-LN((AF7+AG7))/$E$2</f>
        <v>0.0004224591750912635</v>
      </c>
      <c r="AI7">
        <f aca="true" t="shared" si="20" ref="AI7:AI58">NORMSDIST(($H$2-AB7-SQRT(C7*C7+D7*D7)*SQRT(C7*C7+D7*D7)*$M$2*AC7*$I$4/$I$2)/(SQRT($M$2)*SQRT(C7*C7+D7*D7)))*EXP(AC7*$I$4/$I$2*(AB7-$H$2)+$M$2*AC7*$I$4/$I$2*AC7*$I$4/$I$2*SQRT(C7*C7+D7*D7)*SQRT(C7*C7+D7*D7)/2)</f>
        <v>0.07515945104480315</v>
      </c>
      <c r="AJ7">
        <f aca="true" t="shared" si="21" ref="AJ7:AJ58">-LN((AI7+1-AF7))/$E$2</f>
        <v>0.0008773756478437357</v>
      </c>
      <c r="AQ7">
        <f aca="true" t="shared" si="22" ref="AQ7:AQ58">$G$2+$A$2*$M$2+B7*$M$2*($B$2)</f>
        <v>1.02</v>
      </c>
      <c r="AR7">
        <f aca="true" t="shared" si="23" ref="AR7:AR58">$I$2*$E$2*(1)</f>
        <v>0.8928571428571429</v>
      </c>
      <c r="AS7">
        <f aca="true" t="shared" si="24" ref="AS7:AS58">-(B7*B7*AR7*$E$2*$I$2*$M$2/2-$E$2*$I$2*AQ7)/$E$2</f>
        <v>0.0010191071428571428</v>
      </c>
      <c r="AU7">
        <f aca="true" t="shared" si="25" ref="AU7:AU58">1-NORMSDIST((AQ7-$H$2)/(SQRT($M$2)*B7))</f>
        <v>0.3273604454099951</v>
      </c>
      <c r="AV7">
        <f aca="true" t="shared" si="26" ref="AV7:AV58">NORMSDIST((AQ7-$H$2-$M$2*B7*B7*(AR7*$I$3/$I$2))/(SQRT($M$2)*B7))*EXP((AR7*$I$3/$I$2)*($H$2-AQ7)+$M$2*(AR7*$I$3/$I$2)*(AR7*$I$3/$I$2)*B7*B7/2)</f>
        <v>0.4702481932089264</v>
      </c>
      <c r="AW7">
        <f aca="true" t="shared" si="27" ref="AW7:AW58">-LN(AU7+AV7)/$E$2</f>
        <v>0.0002532736971824764</v>
      </c>
      <c r="AX7">
        <f aca="true" t="shared" si="28" ref="AX7:AX58">NORMSDIST(($H$2-AQ7-$M$2*B7*B7*AR7*$I$4/$I$2)/(SQRT($M$2)*B7))*EXP(AR7*$I$4/$I$2*(AQ7-$H$2)+$M$2*AR7*$I$4/$I$2*AR7*$I$4/$I$2*B7*B7/2)</f>
        <v>0.2571740787812442</v>
      </c>
      <c r="AY7">
        <f aca="true" t="shared" si="29" ref="AY7:AY58">-LN(AX7+1-AU7)/$E$2</f>
        <v>8.150363999781273E-05</v>
      </c>
    </row>
    <row r="8" spans="1:51" ht="12">
      <c r="A8">
        <f aca="true" t="shared" si="30" ref="A8:A58">$A$6</f>
        <v>0</v>
      </c>
      <c r="B8">
        <f aca="true" t="shared" si="31" ref="B8:B58">B7+0.01*$G$2</f>
        <v>0.03</v>
      </c>
      <c r="C8">
        <f aca="true" t="shared" si="32" ref="C8:C57">C7+0.01</f>
        <v>-0.22999999999999998</v>
      </c>
      <c r="D8">
        <f aca="true" t="shared" si="33" ref="D8:D58">D7</f>
        <v>0.1</v>
      </c>
      <c r="E8">
        <f t="shared" si="0"/>
        <v>1.03</v>
      </c>
      <c r="F8">
        <f t="shared" si="1"/>
        <v>0.8928571428571429</v>
      </c>
      <c r="G8">
        <f t="shared" si="2"/>
        <v>0.0012029910714285714</v>
      </c>
      <c r="I8">
        <f aca="true" t="shared" si="34" ref="I8:I58">1-NORMSDIST((E8-$H$2)/(SQRT($M$2)*B8))</f>
        <v>0.3273604454099951</v>
      </c>
      <c r="J8">
        <f t="shared" si="3"/>
        <v>0.4024621840628807</v>
      </c>
      <c r="K8">
        <f aca="true" t="shared" si="35" ref="K8:K58">-LN(POWER(I8+J8,1/(1-A8*A8))*EXP(-1*$M$2*$F$2*$F$2/2))/$E$2</f>
        <v>0.0005277481974098079</v>
      </c>
      <c r="L8">
        <f t="shared" si="4"/>
        <v>0.2310660415440023</v>
      </c>
      <c r="M8">
        <f t="shared" si="5"/>
        <v>0.0002884018363796109</v>
      </c>
      <c r="N8">
        <f aca="true" t="shared" si="36" ref="N8:N58">$G$2+$A$2*$M$2+$M$2*($J$2*C8+$K$2*D8)-$M$2*C8*$F$2</f>
        <v>1.125</v>
      </c>
      <c r="O8">
        <f aca="true" t="shared" si="37" ref="O8:O58">$I$2*$E$2*(1-C8/SQRT(C8*C8+D8*D8)*C8/SQRT(C8*C8+D8*D8))</f>
        <v>0.14194867136043587</v>
      </c>
      <c r="P8">
        <f t="shared" si="6"/>
        <v>-0.12958598620969636</v>
      </c>
      <c r="Q8">
        <f t="shared" si="7"/>
        <v>0.0012776785714285713</v>
      </c>
      <c r="R8">
        <f t="shared" si="8"/>
        <v>0.41180877922909087</v>
      </c>
      <c r="S8">
        <f t="shared" si="9"/>
        <v>0.32564587854421073</v>
      </c>
      <c r="T8">
        <f t="shared" si="10"/>
        <v>0.002320498585684078</v>
      </c>
      <c r="U8">
        <f t="shared" si="11"/>
        <v>0.25264327912286183</v>
      </c>
      <c r="V8">
        <f t="shared" si="12"/>
        <v>0.0013962895434378377</v>
      </c>
      <c r="X8">
        <f t="shared" si="13"/>
        <v>0.8928571428571429</v>
      </c>
      <c r="AB8">
        <f aca="true" t="shared" si="38" ref="AB8:AB58">$G$2+$A$2*$M$2+$M$2*($J$2*C8+$K$2*D8)</f>
        <v>0.8375</v>
      </c>
      <c r="AC8">
        <f t="shared" si="14"/>
        <v>0.8928571428571429</v>
      </c>
      <c r="AD8">
        <f t="shared" si="15"/>
        <v>0.250774443404798</v>
      </c>
      <c r="AE8">
        <f t="shared" si="16"/>
        <v>0.0006970982142857146</v>
      </c>
      <c r="AF8">
        <f t="shared" si="17"/>
        <v>0.6140011869803907</v>
      </c>
      <c r="AG8">
        <f t="shared" si="18"/>
        <v>0.07002620360793876</v>
      </c>
      <c r="AH8">
        <f t="shared" si="19"/>
        <v>0.00042532819553456395</v>
      </c>
      <c r="AI8">
        <f t="shared" si="20"/>
        <v>0.07794544233596588</v>
      </c>
      <c r="AJ8">
        <f t="shared" si="21"/>
        <v>0.0008601497780882377</v>
      </c>
      <c r="AQ8">
        <f t="shared" si="22"/>
        <v>1.03</v>
      </c>
      <c r="AR8">
        <f t="shared" si="23"/>
        <v>0.8928571428571429</v>
      </c>
      <c r="AS8">
        <f t="shared" si="24"/>
        <v>0.0010279910714285714</v>
      </c>
      <c r="AU8">
        <f t="shared" si="25"/>
        <v>0.3273604454099951</v>
      </c>
      <c r="AV8">
        <f t="shared" si="26"/>
        <v>0.4024621840628807</v>
      </c>
      <c r="AW8">
        <f t="shared" si="27"/>
        <v>0.0003527481974098079</v>
      </c>
      <c r="AX8">
        <f t="shared" si="28"/>
        <v>0.2310660415440023</v>
      </c>
      <c r="AY8">
        <f t="shared" si="29"/>
        <v>0.00011340183637961099</v>
      </c>
    </row>
    <row r="9" spans="1:51" ht="12">
      <c r="A9">
        <f t="shared" si="30"/>
        <v>0</v>
      </c>
      <c r="B9">
        <f t="shared" si="31"/>
        <v>0.04</v>
      </c>
      <c r="C9">
        <f t="shared" si="32"/>
        <v>-0.21999999999999997</v>
      </c>
      <c r="D9">
        <f t="shared" si="33"/>
        <v>0.1</v>
      </c>
      <c r="E9">
        <f t="shared" si="0"/>
        <v>1.04</v>
      </c>
      <c r="F9">
        <f t="shared" si="1"/>
        <v>0.8928571428571429</v>
      </c>
      <c r="G9">
        <f t="shared" si="2"/>
        <v>0.0012114285714285714</v>
      </c>
      <c r="I9">
        <f t="shared" si="34"/>
        <v>0.3273604454099951</v>
      </c>
      <c r="J9">
        <f t="shared" si="3"/>
        <v>0.3490361119454642</v>
      </c>
      <c r="K9">
        <f>-LN(POWER(I9+J9,1/(1-A9*A9))*EXP(-1*$M$2*$F$2*$F$2/2))/$E$2</f>
        <v>0.0006128928418238876</v>
      </c>
      <c r="L9">
        <f t="shared" si="4"/>
        <v>0.2092204131138976</v>
      </c>
      <c r="M9">
        <f t="shared" si="5"/>
        <v>0.0003158086426384347</v>
      </c>
      <c r="N9">
        <f t="shared" si="36"/>
        <v>1.125</v>
      </c>
      <c r="O9">
        <f t="shared" si="37"/>
        <v>0.15288649706457927</v>
      </c>
      <c r="P9">
        <f t="shared" si="6"/>
        <v>-0.12414088329035514</v>
      </c>
      <c r="Q9">
        <f t="shared" si="7"/>
        <v>0.0012776785714285713</v>
      </c>
      <c r="R9">
        <f t="shared" si="8"/>
        <v>0.4085320298861379</v>
      </c>
      <c r="S9">
        <f t="shared" si="9"/>
        <v>0.32069132335553485</v>
      </c>
      <c r="T9">
        <f t="shared" si="10"/>
        <v>0.002240422499138262</v>
      </c>
      <c r="U9">
        <f t="shared" si="11"/>
        <v>0.24718108234225544</v>
      </c>
      <c r="V9">
        <f t="shared" si="12"/>
        <v>0.001325938480930314</v>
      </c>
      <c r="X9">
        <f t="shared" si="13"/>
        <v>0.8928571428571429</v>
      </c>
      <c r="AB9">
        <f t="shared" si="38"/>
        <v>0.8500000000000001</v>
      </c>
      <c r="AC9">
        <f t="shared" si="14"/>
        <v>0.8928571428571429</v>
      </c>
      <c r="AD9">
        <f t="shared" si="15"/>
        <v>0.2507806452632315</v>
      </c>
      <c r="AE9">
        <f t="shared" si="16"/>
        <v>0.0007196428571428573</v>
      </c>
      <c r="AF9">
        <f t="shared" si="17"/>
        <v>0.6093354067929515</v>
      </c>
      <c r="AG9">
        <f t="shared" si="18"/>
        <v>0.0727521192892604</v>
      </c>
      <c r="AH9">
        <f t="shared" si="19"/>
        <v>0.0004285089670503744</v>
      </c>
      <c r="AI9">
        <f t="shared" si="20"/>
        <v>0.0808982222332142</v>
      </c>
      <c r="AJ9">
        <f t="shared" si="21"/>
        <v>0.0008419073164258621</v>
      </c>
      <c r="AQ9">
        <f t="shared" si="22"/>
        <v>1.04</v>
      </c>
      <c r="AR9">
        <f t="shared" si="23"/>
        <v>0.8928571428571429</v>
      </c>
      <c r="AS9">
        <f t="shared" si="24"/>
        <v>0.0010364285714285714</v>
      </c>
      <c r="AU9">
        <f t="shared" si="25"/>
        <v>0.3273604454099951</v>
      </c>
      <c r="AV9">
        <f t="shared" si="26"/>
        <v>0.3490361119454642</v>
      </c>
      <c r="AW9">
        <f t="shared" si="27"/>
        <v>0.0004378928418238877</v>
      </c>
      <c r="AX9">
        <f t="shared" si="28"/>
        <v>0.2092204131138976</v>
      </c>
      <c r="AY9">
        <f t="shared" si="29"/>
        <v>0.00014080864263843473</v>
      </c>
    </row>
    <row r="10" spans="1:51" ht="12">
      <c r="A10">
        <f t="shared" si="30"/>
        <v>0</v>
      </c>
      <c r="B10">
        <f t="shared" si="31"/>
        <v>0.05</v>
      </c>
      <c r="C10">
        <f t="shared" si="32"/>
        <v>-0.20999999999999996</v>
      </c>
      <c r="D10">
        <f t="shared" si="33"/>
        <v>0.1</v>
      </c>
      <c r="E10">
        <f t="shared" si="0"/>
        <v>1.05</v>
      </c>
      <c r="F10">
        <f t="shared" si="1"/>
        <v>0.8928571428571429</v>
      </c>
      <c r="G10">
        <f t="shared" si="2"/>
        <v>0.0012194196428571432</v>
      </c>
      <c r="I10">
        <f t="shared" si="34"/>
        <v>0.3273604454099951</v>
      </c>
      <c r="J10">
        <f t="shared" si="3"/>
        <v>0.3062722934736927</v>
      </c>
      <c r="K10">
        <f t="shared" si="35"/>
        <v>0.0006860400608307577</v>
      </c>
      <c r="L10">
        <f t="shared" si="4"/>
        <v>0.19074975379296813</v>
      </c>
      <c r="M10">
        <f t="shared" si="5"/>
        <v>0.00033951632858482086</v>
      </c>
      <c r="N10">
        <f t="shared" si="36"/>
        <v>1.125</v>
      </c>
      <c r="O10">
        <f t="shared" si="37"/>
        <v>0.16503828888302097</v>
      </c>
      <c r="P10">
        <f t="shared" si="6"/>
        <v>-0.11823173460789559</v>
      </c>
      <c r="Q10">
        <f t="shared" si="7"/>
        <v>0.0012776785714285713</v>
      </c>
      <c r="R10">
        <f t="shared" si="8"/>
        <v>0.4050333225139018</v>
      </c>
      <c r="S10">
        <f t="shared" si="9"/>
        <v>0.3154906774372963</v>
      </c>
      <c r="T10">
        <f t="shared" si="10"/>
        <v>0.002161063695777545</v>
      </c>
      <c r="U10">
        <f t="shared" si="11"/>
        <v>0.24152518572617854</v>
      </c>
      <c r="V10">
        <f t="shared" si="12"/>
        <v>0.0012568003930657082</v>
      </c>
      <c r="X10">
        <f t="shared" si="13"/>
        <v>0.8928571428571429</v>
      </c>
      <c r="AB10">
        <f t="shared" si="38"/>
        <v>0.8625</v>
      </c>
      <c r="AC10">
        <f t="shared" si="14"/>
        <v>0.8928571428571429</v>
      </c>
      <c r="AD10">
        <f t="shared" si="15"/>
        <v>0.2507873778147116</v>
      </c>
      <c r="AE10">
        <f t="shared" si="16"/>
        <v>0.0007417410714285714</v>
      </c>
      <c r="AF10">
        <f t="shared" si="17"/>
        <v>0.6042541460152968</v>
      </c>
      <c r="AG10">
        <f t="shared" si="18"/>
        <v>0.07568152428622651</v>
      </c>
      <c r="AH10">
        <f t="shared" si="19"/>
        <v>0.0004320479383190241</v>
      </c>
      <c r="AI10">
        <f t="shared" si="20"/>
        <v>0.08402560491155672</v>
      </c>
      <c r="AJ10">
        <f t="shared" si="21"/>
        <v>0.0008225788656559638</v>
      </c>
      <c r="AQ10">
        <f t="shared" si="22"/>
        <v>1.05</v>
      </c>
      <c r="AR10">
        <f t="shared" si="23"/>
        <v>0.8928571428571429</v>
      </c>
      <c r="AS10">
        <f t="shared" si="24"/>
        <v>0.001044419642857143</v>
      </c>
      <c r="AU10">
        <f t="shared" si="25"/>
        <v>0.3273604454099951</v>
      </c>
      <c r="AV10">
        <f t="shared" si="26"/>
        <v>0.3062722934736927</v>
      </c>
      <c r="AW10">
        <f t="shared" si="27"/>
        <v>0.0005110400608307577</v>
      </c>
      <c r="AX10">
        <f t="shared" si="28"/>
        <v>0.19074975379296813</v>
      </c>
      <c r="AY10">
        <f t="shared" si="29"/>
        <v>0.00016451632858482083</v>
      </c>
    </row>
    <row r="11" spans="1:51" ht="12">
      <c r="A11">
        <f t="shared" si="30"/>
        <v>0</v>
      </c>
      <c r="B11">
        <f t="shared" si="31"/>
        <v>0.060000000000000005</v>
      </c>
      <c r="C11">
        <f t="shared" si="32"/>
        <v>-0.19999999999999996</v>
      </c>
      <c r="D11">
        <f t="shared" si="33"/>
        <v>0.1</v>
      </c>
      <c r="E11">
        <f t="shared" si="0"/>
        <v>1.06</v>
      </c>
      <c r="F11">
        <f t="shared" si="1"/>
        <v>0.8928571428571429</v>
      </c>
      <c r="G11">
        <f t="shared" si="2"/>
        <v>0.0012269642857142857</v>
      </c>
      <c r="I11">
        <f t="shared" si="34"/>
        <v>0.3273604454099951</v>
      </c>
      <c r="J11">
        <f t="shared" si="3"/>
        <v>0.271554602619288</v>
      </c>
      <c r="K11">
        <f t="shared" si="35"/>
        <v>0.000749151775583713</v>
      </c>
      <c r="L11">
        <f t="shared" si="4"/>
        <v>0.17498294013878224</v>
      </c>
      <c r="M11">
        <f t="shared" si="5"/>
        <v>0.00036015830325304666</v>
      </c>
      <c r="N11">
        <f t="shared" si="36"/>
        <v>1.125</v>
      </c>
      <c r="O11">
        <f t="shared" si="37"/>
        <v>0.17857142857142874</v>
      </c>
      <c r="P11">
        <f t="shared" si="6"/>
        <v>-0.11180339887498945</v>
      </c>
      <c r="Q11">
        <f t="shared" si="7"/>
        <v>0.0012776785714285713</v>
      </c>
      <c r="R11">
        <f t="shared" si="8"/>
        <v>0.4012937262208094</v>
      </c>
      <c r="S11">
        <f t="shared" si="9"/>
        <v>0.3100312436520666</v>
      </c>
      <c r="T11">
        <f t="shared" si="10"/>
        <v>0.0020825050024785145</v>
      </c>
      <c r="U11">
        <f t="shared" si="11"/>
        <v>0.2356719644947245</v>
      </c>
      <c r="V11">
        <f t="shared" si="12"/>
        <v>0.0011889833554127338</v>
      </c>
      <c r="X11">
        <f t="shared" si="13"/>
        <v>0.8928571428571429</v>
      </c>
      <c r="AB11">
        <f t="shared" si="38"/>
        <v>0.875</v>
      </c>
      <c r="AC11">
        <f t="shared" si="14"/>
        <v>0.8928571428571429</v>
      </c>
      <c r="AD11">
        <f t="shared" si="15"/>
        <v>0.2507947034976963</v>
      </c>
      <c r="AE11">
        <f t="shared" si="16"/>
        <v>0.0007633928571428571</v>
      </c>
      <c r="AF11">
        <f t="shared" si="17"/>
        <v>0.5987062737791906</v>
      </c>
      <c r="AG11">
        <f t="shared" si="18"/>
        <v>0.07883435584258333</v>
      </c>
      <c r="AH11">
        <f t="shared" si="19"/>
        <v>0.00043600004907756344</v>
      </c>
      <c r="AI11">
        <f t="shared" si="20"/>
        <v>0.08733404020307467</v>
      </c>
      <c r="AJ11">
        <f t="shared" si="21"/>
        <v>0.0008020928084229005</v>
      </c>
      <c r="AQ11">
        <f t="shared" si="22"/>
        <v>1.06</v>
      </c>
      <c r="AR11">
        <f t="shared" si="23"/>
        <v>0.8928571428571429</v>
      </c>
      <c r="AS11">
        <f t="shared" si="24"/>
        <v>0.0010519642857142856</v>
      </c>
      <c r="AU11">
        <f t="shared" si="25"/>
        <v>0.3273604454099951</v>
      </c>
      <c r="AV11">
        <f t="shared" si="26"/>
        <v>0.271554602619288</v>
      </c>
      <c r="AW11">
        <f t="shared" si="27"/>
        <v>0.000574151775583713</v>
      </c>
      <c r="AX11">
        <f t="shared" si="28"/>
        <v>0.17498294013878224</v>
      </c>
      <c r="AY11">
        <f t="shared" si="29"/>
        <v>0.00018515830325304663</v>
      </c>
    </row>
    <row r="12" spans="1:51" ht="12">
      <c r="A12">
        <f t="shared" si="30"/>
        <v>0</v>
      </c>
      <c r="B12">
        <f t="shared" si="31"/>
        <v>0.07</v>
      </c>
      <c r="C12">
        <f t="shared" si="32"/>
        <v>-0.18999999999999995</v>
      </c>
      <c r="D12">
        <f t="shared" si="33"/>
        <v>0.1</v>
      </c>
      <c r="E12">
        <f t="shared" si="0"/>
        <v>1.07</v>
      </c>
      <c r="F12">
        <f t="shared" si="1"/>
        <v>0.8928571428571429</v>
      </c>
      <c r="G12">
        <f t="shared" si="2"/>
        <v>0.0012340625000000001</v>
      </c>
      <c r="I12">
        <f t="shared" si="34"/>
        <v>0.3273604454099951</v>
      </c>
      <c r="J12">
        <f t="shared" si="3"/>
        <v>0.24300101532785875</v>
      </c>
      <c r="K12">
        <f t="shared" si="35"/>
        <v>0.0008038631747899575</v>
      </c>
      <c r="L12">
        <f t="shared" si="4"/>
        <v>0.16140610954631354</v>
      </c>
      <c r="M12">
        <f t="shared" si="5"/>
        <v>0.00037824317995658496</v>
      </c>
      <c r="N12">
        <f t="shared" si="36"/>
        <v>1.125</v>
      </c>
      <c r="O12">
        <f t="shared" si="37"/>
        <v>0.19367833901456466</v>
      </c>
      <c r="P12">
        <f t="shared" si="6"/>
        <v>-0.10479294738734</v>
      </c>
      <c r="Q12">
        <f t="shared" si="7"/>
        <v>0.0012776785714285713</v>
      </c>
      <c r="R12">
        <f t="shared" si="8"/>
        <v>0.39729303731777765</v>
      </c>
      <c r="S12">
        <f t="shared" si="9"/>
        <v>0.30430076262855466</v>
      </c>
      <c r="T12">
        <f t="shared" si="10"/>
        <v>0.0020048415650765184</v>
      </c>
      <c r="U12">
        <f t="shared" si="11"/>
        <v>0.22961921370717908</v>
      </c>
      <c r="V12">
        <f t="shared" si="12"/>
        <v>0.0011226066192654624</v>
      </c>
      <c r="X12">
        <f t="shared" si="13"/>
        <v>0.8928571428571429</v>
      </c>
      <c r="AB12">
        <f t="shared" si="38"/>
        <v>0.8875000000000001</v>
      </c>
      <c r="AC12">
        <f t="shared" si="14"/>
        <v>0.8928571428571429</v>
      </c>
      <c r="AD12">
        <f t="shared" si="15"/>
        <v>0.25080269308721015</v>
      </c>
      <c r="AE12">
        <f t="shared" si="16"/>
        <v>0.0007845982142857145</v>
      </c>
      <c r="AF12">
        <f t="shared" si="17"/>
        <v>0.5926332878135125</v>
      </c>
      <c r="AG12">
        <f t="shared" si="18"/>
        <v>0.08223245385416098</v>
      </c>
      <c r="AH12">
        <f t="shared" si="19"/>
        <v>0.0004404304902212959</v>
      </c>
      <c r="AI12">
        <f t="shared" si="20"/>
        <v>0.09082777357427253</v>
      </c>
      <c r="AJ12">
        <f t="shared" si="21"/>
        <v>0.0007803765138845304</v>
      </c>
      <c r="AQ12">
        <f t="shared" si="22"/>
        <v>1.07</v>
      </c>
      <c r="AR12">
        <f t="shared" si="23"/>
        <v>0.8928571428571429</v>
      </c>
      <c r="AS12">
        <f t="shared" si="24"/>
        <v>0.0010590625</v>
      </c>
      <c r="AU12">
        <f t="shared" si="25"/>
        <v>0.3273604454099951</v>
      </c>
      <c r="AV12">
        <f t="shared" si="26"/>
        <v>0.24300101532785875</v>
      </c>
      <c r="AW12">
        <f t="shared" si="27"/>
        <v>0.0006288631747899574</v>
      </c>
      <c r="AX12">
        <f t="shared" si="28"/>
        <v>0.16140610954631354</v>
      </c>
      <c r="AY12">
        <f t="shared" si="29"/>
        <v>0.00020324317995658504</v>
      </c>
    </row>
    <row r="13" spans="1:51" ht="12">
      <c r="A13">
        <f t="shared" si="30"/>
        <v>0</v>
      </c>
      <c r="B13">
        <f t="shared" si="31"/>
        <v>0.08</v>
      </c>
      <c r="C13">
        <f t="shared" si="32"/>
        <v>-0.17999999999999994</v>
      </c>
      <c r="D13">
        <f t="shared" si="33"/>
        <v>0.1</v>
      </c>
      <c r="E13">
        <f t="shared" si="0"/>
        <v>1.08</v>
      </c>
      <c r="F13">
        <f t="shared" si="1"/>
        <v>0.8928571428571429</v>
      </c>
      <c r="G13">
        <f t="shared" si="2"/>
        <v>0.0012407142857142857</v>
      </c>
      <c r="I13">
        <f t="shared" si="34"/>
        <v>0.3273604454099951</v>
      </c>
      <c r="J13">
        <f t="shared" si="3"/>
        <v>0.21923637734232196</v>
      </c>
      <c r="K13">
        <f t="shared" si="35"/>
        <v>0.0008515290764426652</v>
      </c>
      <c r="L13">
        <f t="shared" si="4"/>
        <v>0.14962120347570237</v>
      </c>
      <c r="M13">
        <f t="shared" si="5"/>
        <v>0.0003941814355434031</v>
      </c>
      <c r="N13">
        <f t="shared" si="36"/>
        <v>1.125</v>
      </c>
      <c r="O13">
        <f t="shared" si="37"/>
        <v>0.21057951482479792</v>
      </c>
      <c r="P13">
        <f t="shared" si="6"/>
        <v>-0.09712858623572639</v>
      </c>
      <c r="Q13">
        <f t="shared" si="7"/>
        <v>0.0012776785714285713</v>
      </c>
      <c r="R13">
        <f t="shared" si="8"/>
        <v>0.3930099799254072</v>
      </c>
      <c r="S13">
        <f t="shared" si="9"/>
        <v>0.29828792549816113</v>
      </c>
      <c r="T13">
        <f t="shared" si="10"/>
        <v>0.0019281830019276139</v>
      </c>
      <c r="U13">
        <f t="shared" si="11"/>
        <v>0.22336665223344826</v>
      </c>
      <c r="V13">
        <f>-LN(POWER(U13+1-R13,1/(1-C13/SQRT(C13*C13+D13*D13)*C13/SQRT(C13*C13+D13*D13)))*EXP(-1*$M$2*$F$2*$F$2/2))/$E$2</f>
        <v>0.001057801657983955</v>
      </c>
      <c r="X13">
        <f t="shared" si="13"/>
        <v>0.8928571428571429</v>
      </c>
      <c r="AB13">
        <f t="shared" si="38"/>
        <v>0.9000000000000001</v>
      </c>
      <c r="AC13">
        <f t="shared" si="14"/>
        <v>0.8928571428571429</v>
      </c>
      <c r="AD13">
        <f t="shared" si="15"/>
        <v>0.25081142657284466</v>
      </c>
      <c r="AE13">
        <f t="shared" si="16"/>
        <v>0.000805357142857143</v>
      </c>
      <c r="AF13">
        <f t="shared" si="17"/>
        <v>0.5859683157644562</v>
      </c>
      <c r="AG13">
        <f t="shared" si="18"/>
        <v>0.08589953428487143</v>
      </c>
      <c r="AH13">
        <f t="shared" si="19"/>
        <v>0.0004454168426509546</v>
      </c>
      <c r="AI13">
        <f t="shared" si="20"/>
        <v>0.09450769690066968</v>
      </c>
      <c r="AJ13">
        <f t="shared" si="21"/>
        <v>0.0007573581352922856</v>
      </c>
      <c r="AQ13">
        <f t="shared" si="22"/>
        <v>1.08</v>
      </c>
      <c r="AR13">
        <f t="shared" si="23"/>
        <v>0.8928571428571429</v>
      </c>
      <c r="AS13">
        <f t="shared" si="24"/>
        <v>0.001065714285714286</v>
      </c>
      <c r="AU13">
        <f t="shared" si="25"/>
        <v>0.3273604454099951</v>
      </c>
      <c r="AV13">
        <f t="shared" si="26"/>
        <v>0.21923637734232196</v>
      </c>
      <c r="AW13">
        <f t="shared" si="27"/>
        <v>0.0006765290764426652</v>
      </c>
      <c r="AX13">
        <f t="shared" si="28"/>
        <v>0.14962120347570237</v>
      </c>
      <c r="AY13">
        <f t="shared" si="29"/>
        <v>0.000219181435543403</v>
      </c>
    </row>
    <row r="14" spans="1:51" ht="12">
      <c r="A14">
        <f t="shared" si="30"/>
        <v>0</v>
      </c>
      <c r="B14">
        <f t="shared" si="31"/>
        <v>0.09</v>
      </c>
      <c r="C14">
        <f t="shared" si="32"/>
        <v>-0.16999999999999993</v>
      </c>
      <c r="D14">
        <f t="shared" si="33"/>
        <v>0.1</v>
      </c>
      <c r="E14">
        <f t="shared" si="0"/>
        <v>1.09</v>
      </c>
      <c r="F14">
        <f t="shared" si="1"/>
        <v>0.8928571428571429</v>
      </c>
      <c r="G14">
        <f t="shared" si="2"/>
        <v>0.0012469196428571427</v>
      </c>
      <c r="I14">
        <f t="shared" si="34"/>
        <v>0.3273604454099951</v>
      </c>
      <c r="J14">
        <f t="shared" si="3"/>
        <v>0.19924117237137445</v>
      </c>
      <c r="K14">
        <f t="shared" si="35"/>
        <v>0.000893268274974872</v>
      </c>
      <c r="L14">
        <f t="shared" si="4"/>
        <v>0.13931647657112348</v>
      </c>
      <c r="M14">
        <f t="shared" si="5"/>
        <v>0.000408306179795252</v>
      </c>
      <c r="N14">
        <f t="shared" si="36"/>
        <v>1.125</v>
      </c>
      <c r="O14">
        <f t="shared" si="37"/>
        <v>0.22952625780389285</v>
      </c>
      <c r="P14">
        <f t="shared" si="6"/>
        <v>-0.08872852214859389</v>
      </c>
      <c r="Q14">
        <f t="shared" si="7"/>
        <v>0.0012776785714285713</v>
      </c>
      <c r="R14">
        <f t="shared" si="8"/>
        <v>0.3884225806274305</v>
      </c>
      <c r="S14">
        <f t="shared" si="9"/>
        <v>0.2919830834275395</v>
      </c>
      <c r="T14">
        <f t="shared" si="10"/>
        <v>0.001852655957900459</v>
      </c>
      <c r="U14">
        <f t="shared" si="11"/>
        <v>0.21691656311969948</v>
      </c>
      <c r="V14">
        <f t="shared" si="12"/>
        <v>0.000994713208752398</v>
      </c>
      <c r="X14">
        <f t="shared" si="13"/>
        <v>0.8928571428571429</v>
      </c>
      <c r="AB14">
        <f t="shared" si="38"/>
        <v>0.9125000000000001</v>
      </c>
      <c r="AC14">
        <f t="shared" si="14"/>
        <v>0.8928571428571429</v>
      </c>
      <c r="AD14">
        <f t="shared" si="15"/>
        <v>0.2508209938992107</v>
      </c>
      <c r="AE14">
        <f t="shared" si="16"/>
        <v>0.000825669642857143</v>
      </c>
      <c r="AF14">
        <f t="shared" si="17"/>
        <v>0.5786350964593685</v>
      </c>
      <c r="AG14">
        <f t="shared" si="18"/>
        <v>0.08986101617292182</v>
      </c>
      <c r="AH14">
        <f t="shared" si="19"/>
        <v>0.0004510516612192592</v>
      </c>
      <c r="AI14">
        <f t="shared" si="20"/>
        <v>0.09836979924046887</v>
      </c>
      <c r="AJ14">
        <f t="shared" si="21"/>
        <v>0.0007329691987024241</v>
      </c>
      <c r="AQ14">
        <f t="shared" si="22"/>
        <v>1.09</v>
      </c>
      <c r="AR14">
        <f t="shared" si="23"/>
        <v>0.8928571428571429</v>
      </c>
      <c r="AS14">
        <f t="shared" si="24"/>
        <v>0.001071919642857143</v>
      </c>
      <c r="AU14">
        <f t="shared" si="25"/>
        <v>0.3273604454099951</v>
      </c>
      <c r="AV14">
        <f t="shared" si="26"/>
        <v>0.19924117237137445</v>
      </c>
      <c r="AW14">
        <f t="shared" si="27"/>
        <v>0.0007182682749748719</v>
      </c>
      <c r="AX14">
        <f t="shared" si="28"/>
        <v>0.13931647657112348</v>
      </c>
      <c r="AY14">
        <f t="shared" si="29"/>
        <v>0.000233306179795252</v>
      </c>
    </row>
    <row r="15" spans="1:51" ht="12">
      <c r="A15">
        <f t="shared" si="30"/>
        <v>0</v>
      </c>
      <c r="B15">
        <f t="shared" si="31"/>
        <v>0.09999999999999999</v>
      </c>
      <c r="C15">
        <f t="shared" si="32"/>
        <v>-0.15999999999999992</v>
      </c>
      <c r="D15">
        <f t="shared" si="33"/>
        <v>0.1</v>
      </c>
      <c r="E15">
        <f t="shared" si="0"/>
        <v>1.1</v>
      </c>
      <c r="F15">
        <f t="shared" si="1"/>
        <v>0.8928571428571429</v>
      </c>
      <c r="G15">
        <f t="shared" si="2"/>
        <v>0.0012526785714285715</v>
      </c>
      <c r="I15">
        <f t="shared" si="34"/>
        <v>0.3273604454099951</v>
      </c>
      <c r="J15">
        <f t="shared" si="3"/>
        <v>0.18224918426230516</v>
      </c>
      <c r="K15">
        <f t="shared" si="35"/>
        <v>0.0009300035117761015</v>
      </c>
      <c r="L15">
        <f t="shared" si="4"/>
        <v>0.1302452541735688</v>
      </c>
      <c r="M15">
        <f t="shared" si="5"/>
        <v>0.0004208893096008858</v>
      </c>
      <c r="N15">
        <f t="shared" si="36"/>
        <v>1.125</v>
      </c>
      <c r="O15">
        <f t="shared" si="37"/>
        <v>0.2508025682182989</v>
      </c>
      <c r="P15">
        <f t="shared" si="6"/>
        <v>-0.07949984100047686</v>
      </c>
      <c r="Q15">
        <f t="shared" si="7"/>
        <v>0.0012776785714285713</v>
      </c>
      <c r="R15">
        <f t="shared" si="8"/>
        <v>0.38350879890340983</v>
      </c>
      <c r="S15">
        <f t="shared" si="9"/>
        <v>0.28537921620905166</v>
      </c>
      <c r="T15">
        <f t="shared" si="10"/>
        <v>0.0017784071229150836</v>
      </c>
      <c r="U15">
        <f t="shared" si="11"/>
        <v>0.2102746027409835</v>
      </c>
      <c r="V15">
        <f t="shared" si="12"/>
        <v>0.0009335002539482849</v>
      </c>
      <c r="X15">
        <f t="shared" si="13"/>
        <v>0.8928571428571429</v>
      </c>
      <c r="AB15">
        <f t="shared" si="38"/>
        <v>0.925</v>
      </c>
      <c r="AC15">
        <f t="shared" si="14"/>
        <v>0.8928571428571429</v>
      </c>
      <c r="AD15">
        <f t="shared" si="15"/>
        <v>0.250831495377348</v>
      </c>
      <c r="AE15">
        <f t="shared" si="16"/>
        <v>0.0008455357142857144</v>
      </c>
      <c r="AF15">
        <f t="shared" si="17"/>
        <v>0.5705470320307982</v>
      </c>
      <c r="AG15">
        <f t="shared" si="18"/>
        <v>0.09414361191452632</v>
      </c>
      <c r="AH15">
        <f t="shared" si="19"/>
        <v>0.0004574455688753566</v>
      </c>
      <c r="AI15">
        <f t="shared" si="20"/>
        <v>0.10240311272394696</v>
      </c>
      <c r="AJ15">
        <f t="shared" si="21"/>
        <v>0.0007071482334020866</v>
      </c>
      <c r="AQ15">
        <f t="shared" si="22"/>
        <v>1.1</v>
      </c>
      <c r="AR15">
        <f t="shared" si="23"/>
        <v>0.8928571428571429</v>
      </c>
      <c r="AS15">
        <f t="shared" si="24"/>
        <v>0.0010776785714285717</v>
      </c>
      <c r="AU15">
        <f t="shared" si="25"/>
        <v>0.3273604454099951</v>
      </c>
      <c r="AV15">
        <f t="shared" si="26"/>
        <v>0.18224918426230516</v>
      </c>
      <c r="AW15">
        <f t="shared" si="27"/>
        <v>0.0007550035117761014</v>
      </c>
      <c r="AX15">
        <f t="shared" si="28"/>
        <v>0.1302452541735688</v>
      </c>
      <c r="AY15">
        <f t="shared" si="29"/>
        <v>0.00024588930960088584</v>
      </c>
    </row>
    <row r="16" spans="1:51" ht="12">
      <c r="A16">
        <f t="shared" si="30"/>
        <v>0</v>
      </c>
      <c r="B16">
        <f t="shared" si="31"/>
        <v>0.10999999999999999</v>
      </c>
      <c r="C16">
        <f t="shared" si="32"/>
        <v>-0.1499999999999999</v>
      </c>
      <c r="D16">
        <f t="shared" si="33"/>
        <v>0.1</v>
      </c>
      <c r="E16">
        <f t="shared" si="0"/>
        <v>1.1099999999999999</v>
      </c>
      <c r="F16">
        <f t="shared" si="1"/>
        <v>0.8928571428571429</v>
      </c>
      <c r="G16">
        <f t="shared" si="2"/>
        <v>0.0012579910714285714</v>
      </c>
      <c r="I16">
        <f t="shared" si="34"/>
        <v>0.3273604454099954</v>
      </c>
      <c r="J16">
        <f t="shared" si="3"/>
        <v>0.1676771623620898</v>
      </c>
      <c r="K16">
        <f t="shared" si="35"/>
        <v>0.0009624961292825553</v>
      </c>
      <c r="L16">
        <f t="shared" si="4"/>
        <v>0.12221044961187687</v>
      </c>
      <c r="M16">
        <f t="shared" si="5"/>
        <v>0.0004321540788195384</v>
      </c>
      <c r="N16">
        <f t="shared" si="36"/>
        <v>1.125</v>
      </c>
      <c r="O16">
        <f t="shared" si="37"/>
        <v>0.274725274725275</v>
      </c>
      <c r="P16">
        <f t="shared" si="6"/>
        <v>-0.0693375245281535</v>
      </c>
      <c r="Q16">
        <f t="shared" si="7"/>
        <v>0.0012776785714285713</v>
      </c>
      <c r="R16">
        <f t="shared" si="8"/>
        <v>0.3782475263481613</v>
      </c>
      <c r="S16">
        <f t="shared" si="9"/>
        <v>0.2784732375411434</v>
      </c>
      <c r="T16">
        <f t="shared" si="10"/>
        <v>0.0017056067786248132</v>
      </c>
      <c r="U16">
        <f t="shared" si="11"/>
        <v>0.2034508162110217</v>
      </c>
      <c r="V16">
        <f t="shared" si="12"/>
        <v>0.0008743368602107627</v>
      </c>
      <c r="X16">
        <f t="shared" si="13"/>
        <v>0.8928571428571429</v>
      </c>
      <c r="AB16">
        <f t="shared" si="38"/>
        <v>0.9375000000000001</v>
      </c>
      <c r="AC16">
        <f t="shared" si="14"/>
        <v>0.8928571428571429</v>
      </c>
      <c r="AD16">
        <f t="shared" si="15"/>
        <v>0.25084304144969044</v>
      </c>
      <c r="AE16">
        <f t="shared" si="16"/>
        <v>0.0008649553571428574</v>
      </c>
      <c r="AF16">
        <f t="shared" si="17"/>
        <v>0.5616064705663981</v>
      </c>
      <c r="AG16">
        <f t="shared" si="18"/>
        <v>0.09877454695794478</v>
      </c>
      <c r="AH16">
        <f t="shared" si="19"/>
        <v>0.00046473090860614</v>
      </c>
      <c r="AI16">
        <f t="shared" si="20"/>
        <v>0.10658704324889198</v>
      </c>
      <c r="AJ16">
        <f t="shared" si="21"/>
        <v>0.0006798457471773884</v>
      </c>
      <c r="AQ16">
        <f t="shared" si="22"/>
        <v>1.1099999999999999</v>
      </c>
      <c r="AR16">
        <f t="shared" si="23"/>
        <v>0.8928571428571429</v>
      </c>
      <c r="AS16">
        <f t="shared" si="24"/>
        <v>0.0010829910714285713</v>
      </c>
      <c r="AU16">
        <f t="shared" si="25"/>
        <v>0.3273604454099954</v>
      </c>
      <c r="AV16">
        <f t="shared" si="26"/>
        <v>0.1676771623620898</v>
      </c>
      <c r="AW16">
        <f t="shared" si="27"/>
        <v>0.0007874961292825553</v>
      </c>
      <c r="AX16">
        <f t="shared" si="28"/>
        <v>0.12221044961187687</v>
      </c>
      <c r="AY16">
        <f t="shared" si="29"/>
        <v>0.00025715407881953835</v>
      </c>
    </row>
    <row r="17" spans="1:51" ht="12">
      <c r="A17">
        <f t="shared" si="30"/>
        <v>0</v>
      </c>
      <c r="B17">
        <f t="shared" si="31"/>
        <v>0.11999999999999998</v>
      </c>
      <c r="C17">
        <f t="shared" si="32"/>
        <v>-0.1399999999999999</v>
      </c>
      <c r="D17">
        <f t="shared" si="33"/>
        <v>0.1</v>
      </c>
      <c r="E17">
        <f t="shared" si="0"/>
        <v>1.1199999999999999</v>
      </c>
      <c r="F17">
        <f t="shared" si="1"/>
        <v>0.8928571428571429</v>
      </c>
      <c r="G17">
        <f t="shared" si="2"/>
        <v>0.0012628571428571426</v>
      </c>
      <c r="I17">
        <f t="shared" si="34"/>
        <v>0.3273604454099954</v>
      </c>
      <c r="J17">
        <f t="shared" si="3"/>
        <v>0.15507577431198735</v>
      </c>
      <c r="K17">
        <f t="shared" si="35"/>
        <v>0.0009913753405307142</v>
      </c>
      <c r="L17">
        <f t="shared" si="4"/>
        <v>0.11505315285821044</v>
      </c>
      <c r="M17">
        <f t="shared" si="5"/>
        <v>0.00044228489798940965</v>
      </c>
      <c r="N17">
        <f t="shared" si="36"/>
        <v>1.125</v>
      </c>
      <c r="O17">
        <f t="shared" si="37"/>
        <v>0.30164092664092684</v>
      </c>
      <c r="P17">
        <f t="shared" si="6"/>
        <v>-0.058123819371909524</v>
      </c>
      <c r="Q17">
        <f t="shared" si="7"/>
        <v>0.0012776785714285713</v>
      </c>
      <c r="R17">
        <f t="shared" si="8"/>
        <v>0.3726201071868559</v>
      </c>
      <c r="S17">
        <f t="shared" si="9"/>
        <v>0.2712677304352834</v>
      </c>
      <c r="T17">
        <f t="shared" si="10"/>
        <v>0.001634452926801819</v>
      </c>
      <c r="U17">
        <f t="shared" si="11"/>
        <v>0.1964609002082931</v>
      </c>
      <c r="V17">
        <f t="shared" si="12"/>
        <v>0.0008174127596049806</v>
      </c>
      <c r="X17">
        <f t="shared" si="13"/>
        <v>0.8928571428571429</v>
      </c>
      <c r="AB17">
        <f t="shared" si="38"/>
        <v>0.9500000000000002</v>
      </c>
      <c r="AC17">
        <f t="shared" si="14"/>
        <v>0.8928571428571429</v>
      </c>
      <c r="AD17">
        <f t="shared" si="15"/>
        <v>0.25085575129774124</v>
      </c>
      <c r="AE17">
        <f t="shared" si="16"/>
        <v>0.0008839285714285717</v>
      </c>
      <c r="AF17">
        <f t="shared" si="17"/>
        <v>0.5517044850725608</v>
      </c>
      <c r="AG17">
        <f t="shared" si="18"/>
        <v>0.10378021439756298</v>
      </c>
      <c r="AH17">
        <f t="shared" si="19"/>
        <v>0.00047306595595868954</v>
      </c>
      <c r="AI17">
        <f t="shared" si="20"/>
        <v>0.11088799133541329</v>
      </c>
      <c r="AJ17">
        <f t="shared" si="21"/>
        <v>0.0006510308937839092</v>
      </c>
      <c r="AQ17">
        <f t="shared" si="22"/>
        <v>1.1199999999999999</v>
      </c>
      <c r="AR17">
        <f t="shared" si="23"/>
        <v>0.8928571428571429</v>
      </c>
      <c r="AS17">
        <f t="shared" si="24"/>
        <v>0.0010878571428571428</v>
      </c>
      <c r="AU17">
        <f t="shared" si="25"/>
        <v>0.3273604454099954</v>
      </c>
      <c r="AV17">
        <f t="shared" si="26"/>
        <v>0.15507577431198735</v>
      </c>
      <c r="AW17">
        <f t="shared" si="27"/>
        <v>0.0008163753405307142</v>
      </c>
      <c r="AX17">
        <f t="shared" si="28"/>
        <v>0.11505315285821044</v>
      </c>
      <c r="AY17">
        <f t="shared" si="29"/>
        <v>0.00026728489798940957</v>
      </c>
    </row>
    <row r="18" spans="1:51" ht="12">
      <c r="A18">
        <f t="shared" si="30"/>
        <v>0</v>
      </c>
      <c r="B18">
        <f t="shared" si="31"/>
        <v>0.12999999999999998</v>
      </c>
      <c r="C18">
        <f t="shared" si="32"/>
        <v>-0.1299999999999999</v>
      </c>
      <c r="D18">
        <f t="shared" si="33"/>
        <v>0.1</v>
      </c>
      <c r="E18">
        <f t="shared" si="0"/>
        <v>1.13</v>
      </c>
      <c r="F18">
        <f t="shared" si="1"/>
        <v>0.8928571428571429</v>
      </c>
      <c r="G18">
        <f t="shared" si="2"/>
        <v>0.0012672767857142854</v>
      </c>
      <c r="I18">
        <f t="shared" si="34"/>
        <v>0.3273604454099954</v>
      </c>
      <c r="J18">
        <f t="shared" si="3"/>
        <v>0.1440949334213195</v>
      </c>
      <c r="K18">
        <f t="shared" si="35"/>
        <v>0.0010171625161733812</v>
      </c>
      <c r="L18">
        <f t="shared" si="4"/>
        <v>0.10864413047690706</v>
      </c>
      <c r="M18">
        <f t="shared" si="5"/>
        <v>0.00045143499741243136</v>
      </c>
      <c r="N18">
        <f t="shared" si="36"/>
        <v>1.125</v>
      </c>
      <c r="O18">
        <f t="shared" si="37"/>
        <v>0.33191715347849216</v>
      </c>
      <c r="P18">
        <f t="shared" si="6"/>
        <v>-0.04572830706372677</v>
      </c>
      <c r="Q18">
        <f t="shared" si="7"/>
        <v>0.0012776785714285713</v>
      </c>
      <c r="R18">
        <f t="shared" si="8"/>
        <v>0.36661257892942367</v>
      </c>
      <c r="S18">
        <f t="shared" si="9"/>
        <v>0.2637732190141874</v>
      </c>
      <c r="T18">
        <f t="shared" si="10"/>
        <v>0.0015651760258524573</v>
      </c>
      <c r="U18">
        <f t="shared" si="11"/>
        <v>0.18932775439099941</v>
      </c>
      <c r="V18">
        <f t="shared" si="12"/>
        <v>0.0007629335159643743</v>
      </c>
      <c r="X18">
        <f t="shared" si="13"/>
        <v>0.8928571428571429</v>
      </c>
      <c r="AB18">
        <f t="shared" si="38"/>
        <v>0.9625000000000001</v>
      </c>
      <c r="AC18">
        <f t="shared" si="14"/>
        <v>0.8928571428571429</v>
      </c>
      <c r="AD18">
        <f t="shared" si="15"/>
        <v>0.2508697494931535</v>
      </c>
      <c r="AE18">
        <f t="shared" si="16"/>
        <v>0.0009024553571428574</v>
      </c>
      <c r="AF18">
        <f t="shared" si="17"/>
        <v>0.5407215723596621</v>
      </c>
      <c r="AG18">
        <f t="shared" si="18"/>
        <v>0.1091839902060488</v>
      </c>
      <c r="AH18">
        <f t="shared" si="19"/>
        <v>0.00048263960080926837</v>
      </c>
      <c r="AI18">
        <f t="shared" si="20"/>
        <v>0.11525522661287226</v>
      </c>
      <c r="AJ18">
        <f t="shared" si="21"/>
        <v>0.0006207001957339217</v>
      </c>
      <c r="AQ18">
        <f t="shared" si="22"/>
        <v>1.13</v>
      </c>
      <c r="AR18">
        <f t="shared" si="23"/>
        <v>0.8928571428571429</v>
      </c>
      <c r="AS18">
        <f t="shared" si="24"/>
        <v>0.0010922767857142856</v>
      </c>
      <c r="AU18">
        <f t="shared" si="25"/>
        <v>0.3273604454099954</v>
      </c>
      <c r="AV18">
        <f t="shared" si="26"/>
        <v>0.1440949334213195</v>
      </c>
      <c r="AW18">
        <f t="shared" si="27"/>
        <v>0.0008421625161733813</v>
      </c>
      <c r="AX18">
        <f t="shared" si="28"/>
        <v>0.10864413047690706</v>
      </c>
      <c r="AY18">
        <f t="shared" si="29"/>
        <v>0.0002764349974124314</v>
      </c>
    </row>
    <row r="19" spans="1:51" ht="12">
      <c r="A19">
        <f t="shared" si="30"/>
        <v>0</v>
      </c>
      <c r="B19">
        <f t="shared" si="31"/>
        <v>0.13999999999999999</v>
      </c>
      <c r="C19">
        <f t="shared" si="32"/>
        <v>-0.1199999999999999</v>
      </c>
      <c r="D19">
        <f t="shared" si="33"/>
        <v>0.1</v>
      </c>
      <c r="E19">
        <f t="shared" si="0"/>
        <v>1.14</v>
      </c>
      <c r="F19">
        <f t="shared" si="1"/>
        <v>0.8928571428571429</v>
      </c>
      <c r="G19">
        <f t="shared" si="2"/>
        <v>0.0012712499999999998</v>
      </c>
      <c r="I19">
        <f t="shared" si="34"/>
        <v>0.3273604454099954</v>
      </c>
      <c r="J19">
        <f t="shared" si="3"/>
        <v>0.13445897079375738</v>
      </c>
      <c r="K19">
        <f t="shared" si="35"/>
        <v>0.0010402910989289395</v>
      </c>
      <c r="L19">
        <f t="shared" si="4"/>
        <v>0.10287743023402991</v>
      </c>
      <c r="M19">
        <f t="shared" si="5"/>
        <v>0.00045973244221360885</v>
      </c>
      <c r="N19">
        <f t="shared" si="36"/>
        <v>1.125</v>
      </c>
      <c r="O19">
        <f t="shared" si="37"/>
        <v>0.3659250585480099</v>
      </c>
      <c r="P19">
        <f t="shared" si="6"/>
        <v>-0.03200921998322381</v>
      </c>
      <c r="Q19">
        <f t="shared" si="7"/>
        <v>0.0012776785714285713</v>
      </c>
      <c r="R19">
        <f t="shared" si="8"/>
        <v>0.36021887918244433</v>
      </c>
      <c r="S19">
        <f t="shared" si="9"/>
        <v>0.2560110859710108</v>
      </c>
      <c r="T19">
        <f t="shared" si="10"/>
        <v>0.0014980443057984274</v>
      </c>
      <c r="U19">
        <f t="shared" si="11"/>
        <v>0.1820833548596255</v>
      </c>
      <c r="V19">
        <f t="shared" si="12"/>
        <v>0.0007111200726075999</v>
      </c>
      <c r="X19">
        <f t="shared" si="13"/>
        <v>0.8928571428571429</v>
      </c>
      <c r="AB19">
        <f t="shared" si="38"/>
        <v>0.9750000000000001</v>
      </c>
      <c r="AC19">
        <f t="shared" si="14"/>
        <v>0.8928571428571429</v>
      </c>
      <c r="AD19">
        <f t="shared" si="15"/>
        <v>0.2508851594808424</v>
      </c>
      <c r="AE19">
        <f t="shared" si="16"/>
        <v>0.0009205357142857143</v>
      </c>
      <c r="AF19">
        <f t="shared" si="17"/>
        <v>0.5285299187413586</v>
      </c>
      <c r="AG19">
        <f t="shared" si="18"/>
        <v>0.11500283856131388</v>
      </c>
      <c r="AH19">
        <f t="shared" si="19"/>
        <v>0.0004936762301433852</v>
      </c>
      <c r="AI19">
        <f t="shared" si="20"/>
        <v>0.11961611413043595</v>
      </c>
      <c r="AJ19">
        <f t="shared" si="21"/>
        <v>0.0005888886365920389</v>
      </c>
      <c r="AQ19">
        <f t="shared" si="22"/>
        <v>1.14</v>
      </c>
      <c r="AR19">
        <f t="shared" si="23"/>
        <v>0.8928571428571429</v>
      </c>
      <c r="AS19">
        <f t="shared" si="24"/>
        <v>0.0010962499999999998</v>
      </c>
      <c r="AU19">
        <f t="shared" si="25"/>
        <v>0.3273604454099954</v>
      </c>
      <c r="AV19">
        <f t="shared" si="26"/>
        <v>0.13445897079375738</v>
      </c>
      <c r="AW19">
        <f t="shared" si="27"/>
        <v>0.0008652910989289395</v>
      </c>
      <c r="AX19">
        <f t="shared" si="28"/>
        <v>0.10287743023402991</v>
      </c>
      <c r="AY19">
        <f t="shared" si="29"/>
        <v>0.00028473244221360883</v>
      </c>
    </row>
    <row r="20" spans="1:51" ht="12">
      <c r="A20">
        <f t="shared" si="30"/>
        <v>0</v>
      </c>
      <c r="B20">
        <f t="shared" si="31"/>
        <v>0.15</v>
      </c>
      <c r="C20">
        <f t="shared" si="32"/>
        <v>-0.1099999999999999</v>
      </c>
      <c r="D20">
        <f t="shared" si="33"/>
        <v>0.1</v>
      </c>
      <c r="E20">
        <f t="shared" si="0"/>
        <v>1.15</v>
      </c>
      <c r="F20">
        <f t="shared" si="1"/>
        <v>0.8928571428571429</v>
      </c>
      <c r="G20">
        <f t="shared" si="2"/>
        <v>0.0012747767857142856</v>
      </c>
      <c r="I20">
        <f t="shared" si="34"/>
        <v>0.3273604454099954</v>
      </c>
      <c r="J20">
        <f t="shared" si="3"/>
        <v>0.12594864009289006</v>
      </c>
      <c r="K20">
        <f t="shared" si="35"/>
        <v>0.0010611228075973927</v>
      </c>
      <c r="L20">
        <f t="shared" si="4"/>
        <v>0.09766552311149118</v>
      </c>
      <c r="M20">
        <f t="shared" si="5"/>
        <v>0.0004672848743311496</v>
      </c>
      <c r="N20">
        <f t="shared" si="36"/>
        <v>1.125</v>
      </c>
      <c r="O20">
        <f t="shared" si="37"/>
        <v>0.4040077569489338</v>
      </c>
      <c r="P20">
        <f t="shared" si="6"/>
        <v>-0.016816819849907683</v>
      </c>
      <c r="Q20">
        <f t="shared" si="7"/>
        <v>0.0012776785714285713</v>
      </c>
      <c r="R20">
        <f t="shared" si="8"/>
        <v>0.35344529755008613</v>
      </c>
      <c r="S20">
        <f t="shared" si="9"/>
        <v>0.24801722570386747</v>
      </c>
      <c r="T20">
        <f t="shared" si="10"/>
        <v>0.001433369529405947</v>
      </c>
      <c r="U20">
        <f t="shared" si="11"/>
        <v>0.17477096093319108</v>
      </c>
      <c r="V20">
        <f t="shared" si="12"/>
        <v>0.0006622074312146112</v>
      </c>
      <c r="X20">
        <f t="shared" si="13"/>
        <v>0.8928571428571429</v>
      </c>
      <c r="AB20">
        <f t="shared" si="38"/>
        <v>0.9875000000000002</v>
      </c>
      <c r="AC20">
        <f t="shared" si="14"/>
        <v>0.8928571428571429</v>
      </c>
      <c r="AD20">
        <f t="shared" si="15"/>
        <v>0.2509020921328778</v>
      </c>
      <c r="AE20">
        <f t="shared" si="16"/>
        <v>0.000938169642857143</v>
      </c>
      <c r="AF20">
        <f t="shared" si="17"/>
        <v>0.5149981724461731</v>
      </c>
      <c r="AG20">
        <f t="shared" si="18"/>
        <v>0.12124223937963952</v>
      </c>
      <c r="AH20">
        <f t="shared" si="19"/>
        <v>0.0005064402347792044</v>
      </c>
      <c r="AI20">
        <f t="shared" si="20"/>
        <v>0.12387105084185179</v>
      </c>
      <c r="AJ20">
        <f t="shared" si="21"/>
        <v>0.0005556832638869584</v>
      </c>
      <c r="AQ20">
        <f t="shared" si="22"/>
        <v>1.15</v>
      </c>
      <c r="AR20">
        <f t="shared" si="23"/>
        <v>0.8928571428571429</v>
      </c>
      <c r="AS20">
        <f t="shared" si="24"/>
        <v>0.0010997767857142855</v>
      </c>
      <c r="AU20">
        <f t="shared" si="25"/>
        <v>0.3273604454099954</v>
      </c>
      <c r="AV20">
        <f t="shared" si="26"/>
        <v>0.12594864009289006</v>
      </c>
      <c r="AW20">
        <f t="shared" si="27"/>
        <v>0.0008861228075973926</v>
      </c>
      <c r="AX20">
        <f t="shared" si="28"/>
        <v>0.09766552311149118</v>
      </c>
      <c r="AY20">
        <f t="shared" si="29"/>
        <v>0.00029228487433114944</v>
      </c>
    </row>
    <row r="21" spans="1:51" ht="12">
      <c r="A21">
        <f t="shared" si="30"/>
        <v>0</v>
      </c>
      <c r="B21">
        <f t="shared" si="31"/>
        <v>0.16</v>
      </c>
      <c r="C21">
        <f t="shared" si="32"/>
        <v>-0.09999999999999991</v>
      </c>
      <c r="D21">
        <f t="shared" si="33"/>
        <v>0.1</v>
      </c>
      <c r="E21">
        <f t="shared" si="0"/>
        <v>1.1600000000000001</v>
      </c>
      <c r="F21">
        <f t="shared" si="1"/>
        <v>0.8928571428571429</v>
      </c>
      <c r="G21">
        <f t="shared" si="2"/>
        <v>0.001277857142857143</v>
      </c>
      <c r="I21">
        <f t="shared" si="34"/>
        <v>0.3273604454099951</v>
      </c>
      <c r="J21">
        <f t="shared" si="3"/>
        <v>0.11838792425175579</v>
      </c>
      <c r="K21">
        <f t="shared" si="35"/>
        <v>0.0010799607613342014</v>
      </c>
      <c r="L21">
        <f t="shared" si="4"/>
        <v>0.09293557950289866</v>
      </c>
      <c r="M21">
        <f t="shared" si="5"/>
        <v>0.0004741832685529597</v>
      </c>
      <c r="N21">
        <f t="shared" si="36"/>
        <v>1.125</v>
      </c>
      <c r="O21">
        <f t="shared" si="37"/>
        <v>0.44642857142857184</v>
      </c>
      <c r="P21">
        <f t="shared" si="6"/>
        <v>0</v>
      </c>
      <c r="Q21">
        <f t="shared" si="7"/>
        <v>0.0012776785714285713</v>
      </c>
      <c r="R21">
        <f t="shared" si="8"/>
        <v>0.3463164389885103</v>
      </c>
      <c r="S21">
        <f t="shared" si="9"/>
        <v>0.23984646094484727</v>
      </c>
      <c r="T21">
        <f t="shared" si="10"/>
        <v>0.0013715128936358963</v>
      </c>
      <c r="U21">
        <f t="shared" si="11"/>
        <v>0.16744761934458377</v>
      </c>
      <c r="V21">
        <f t="shared" si="12"/>
        <v>0.0006164421784740344</v>
      </c>
      <c r="X21">
        <f t="shared" si="13"/>
        <v>0.8928571428571429</v>
      </c>
      <c r="AB21">
        <f t="shared" si="38"/>
        <v>1.0000000000000002</v>
      </c>
      <c r="AC21">
        <f t="shared" si="14"/>
        <v>0.8928571428571429</v>
      </c>
      <c r="AD21">
        <f t="shared" si="15"/>
        <v>0.25092062696298</v>
      </c>
      <c r="AE21">
        <f t="shared" si="16"/>
        <v>0.0009553571428571432</v>
      </c>
      <c r="AF21">
        <f t="shared" si="17"/>
        <v>0.5000000002182788</v>
      </c>
      <c r="AG21">
        <f t="shared" si="18"/>
        <v>0.12788891411846542</v>
      </c>
      <c r="AH21">
        <f t="shared" si="19"/>
        <v>0.000521239058098394</v>
      </c>
      <c r="AI21">
        <f t="shared" si="20"/>
        <v>0.12788891411846587</v>
      </c>
      <c r="AJ21">
        <f t="shared" si="21"/>
        <v>0.0005212390588771054</v>
      </c>
      <c r="AQ21">
        <f t="shared" si="22"/>
        <v>1.1600000000000001</v>
      </c>
      <c r="AR21">
        <f t="shared" si="23"/>
        <v>0.8928571428571429</v>
      </c>
      <c r="AS21">
        <f t="shared" si="24"/>
        <v>0.001102857142857143</v>
      </c>
      <c r="AU21">
        <f t="shared" si="25"/>
        <v>0.3273604454099951</v>
      </c>
      <c r="AV21">
        <f t="shared" si="26"/>
        <v>0.11838792425175579</v>
      </c>
      <c r="AW21">
        <f t="shared" si="27"/>
        <v>0.0009049607613342015</v>
      </c>
      <c r="AX21">
        <f t="shared" si="28"/>
        <v>0.09293557950289866</v>
      </c>
      <c r="AY21">
        <f t="shared" si="29"/>
        <v>0.0002991832685529597</v>
      </c>
    </row>
    <row r="22" spans="1:51" ht="12">
      <c r="A22">
        <f t="shared" si="30"/>
        <v>0</v>
      </c>
      <c r="B22">
        <f t="shared" si="31"/>
        <v>0.17</v>
      </c>
      <c r="C22">
        <f t="shared" si="32"/>
        <v>-0.08999999999999991</v>
      </c>
      <c r="D22">
        <f t="shared" si="33"/>
        <v>0.1</v>
      </c>
      <c r="E22">
        <f t="shared" si="0"/>
        <v>1.17</v>
      </c>
      <c r="F22">
        <f t="shared" si="1"/>
        <v>0.8928571428571429</v>
      </c>
      <c r="G22">
        <f t="shared" si="2"/>
        <v>0.0012804910714285715</v>
      </c>
      <c r="I22">
        <f t="shared" si="34"/>
        <v>0.3273604454099954</v>
      </c>
      <c r="J22">
        <f t="shared" si="3"/>
        <v>0.11163425718860279</v>
      </c>
      <c r="K22">
        <f t="shared" si="35"/>
        <v>0.0010970600849077548</v>
      </c>
      <c r="L22">
        <f t="shared" si="4"/>
        <v>0.08862659002773897</v>
      </c>
      <c r="M22">
        <f t="shared" si="5"/>
        <v>0.00048050492240404955</v>
      </c>
      <c r="N22">
        <f t="shared" si="36"/>
        <v>1.125</v>
      </c>
      <c r="O22">
        <f t="shared" si="37"/>
        <v>0.4932912391475931</v>
      </c>
      <c r="P22">
        <f t="shared" si="6"/>
        <v>0.0185823536561793</v>
      </c>
      <c r="Q22">
        <f t="shared" si="7"/>
        <v>0.0012776785714285713</v>
      </c>
      <c r="R22">
        <f t="shared" si="8"/>
        <v>0.3388828506492342</v>
      </c>
      <c r="S22">
        <f t="shared" si="9"/>
        <v>0.23157761454628334</v>
      </c>
      <c r="T22">
        <f t="shared" si="10"/>
        <v>0.0013128904915666892</v>
      </c>
      <c r="U22">
        <f t="shared" si="11"/>
        <v>0.16018684305191475</v>
      </c>
      <c r="V22">
        <f t="shared" si="12"/>
        <v>0.0005740785798483101</v>
      </c>
      <c r="X22">
        <f t="shared" si="13"/>
        <v>0.8928571428571429</v>
      </c>
      <c r="AB22">
        <f t="shared" si="38"/>
        <v>1.0125000000000002</v>
      </c>
      <c r="AC22">
        <f t="shared" si="14"/>
        <v>0.8928571428571429</v>
      </c>
      <c r="AD22">
        <f t="shared" si="15"/>
        <v>0.25094078301655476</v>
      </c>
      <c r="AE22">
        <f t="shared" si="16"/>
        <v>0.0009720982142857144</v>
      </c>
      <c r="AF22">
        <f t="shared" si="17"/>
        <v>0.4834280929967112</v>
      </c>
      <c r="AG22">
        <f t="shared" si="18"/>
        <v>0.1349009028654306</v>
      </c>
      <c r="AH22">
        <f t="shared" si="19"/>
        <v>0.0005384227603009048</v>
      </c>
      <c r="AI22">
        <f t="shared" si="20"/>
        <v>0.13150449275135204</v>
      </c>
      <c r="AJ22">
        <f t="shared" si="21"/>
        <v>0.0004857962913705382</v>
      </c>
      <c r="AQ22">
        <f t="shared" si="22"/>
        <v>1.17</v>
      </c>
      <c r="AR22">
        <f t="shared" si="23"/>
        <v>0.8928571428571429</v>
      </c>
      <c r="AS22">
        <f t="shared" si="24"/>
        <v>0.0011054910714285715</v>
      </c>
      <c r="AU22">
        <f t="shared" si="25"/>
        <v>0.3273604454099954</v>
      </c>
      <c r="AV22">
        <f t="shared" si="26"/>
        <v>0.11163425718860279</v>
      </c>
      <c r="AW22">
        <f t="shared" si="27"/>
        <v>0.0009220600849077549</v>
      </c>
      <c r="AX22">
        <f t="shared" si="28"/>
        <v>0.08862659002773897</v>
      </c>
      <c r="AY22">
        <f t="shared" si="29"/>
        <v>0.00030550492240404947</v>
      </c>
    </row>
    <row r="23" spans="1:51" ht="12">
      <c r="A23">
        <f t="shared" si="30"/>
        <v>0</v>
      </c>
      <c r="B23">
        <f t="shared" si="31"/>
        <v>0.18000000000000002</v>
      </c>
      <c r="C23">
        <f t="shared" si="32"/>
        <v>-0.07999999999999992</v>
      </c>
      <c r="D23">
        <f t="shared" si="33"/>
        <v>0.1</v>
      </c>
      <c r="E23">
        <f t="shared" si="0"/>
        <v>1.1800000000000002</v>
      </c>
      <c r="F23">
        <f t="shared" si="1"/>
        <v>0.8928571428571429</v>
      </c>
      <c r="G23">
        <f t="shared" si="2"/>
        <v>0.0012826785714285718</v>
      </c>
      <c r="I23">
        <f t="shared" si="34"/>
        <v>0.3273604454099951</v>
      </c>
      <c r="J23">
        <f t="shared" si="3"/>
        <v>0.10557120158166941</v>
      </c>
      <c r="K23">
        <f t="shared" si="35"/>
        <v>0.001112636473292249</v>
      </c>
      <c r="L23">
        <f t="shared" si="4"/>
        <v>0.0846871209914037</v>
      </c>
      <c r="M23">
        <f t="shared" si="5"/>
        <v>0.00048631584836074404</v>
      </c>
      <c r="N23">
        <f t="shared" si="36"/>
        <v>1.125</v>
      </c>
      <c r="O23">
        <f t="shared" si="37"/>
        <v>0.5444250871080145</v>
      </c>
      <c r="P23">
        <f t="shared" si="6"/>
        <v>0.03904344047215175</v>
      </c>
      <c r="Q23">
        <f t="shared" si="7"/>
        <v>0.0012776785714285713</v>
      </c>
      <c r="R23">
        <f t="shared" si="8"/>
        <v>0.3312301600633589</v>
      </c>
      <c r="S23">
        <f t="shared" si="9"/>
        <v>0.22331887804108932</v>
      </c>
      <c r="T23">
        <f t="shared" si="10"/>
        <v>0.0012579773525249857</v>
      </c>
      <c r="U23">
        <f t="shared" si="11"/>
        <v>0.153081197592567</v>
      </c>
      <c r="V23">
        <f t="shared" si="12"/>
        <v>0.0005353730330305669</v>
      </c>
      <c r="X23">
        <f t="shared" si="13"/>
        <v>0.8928571428571429</v>
      </c>
      <c r="AB23">
        <f t="shared" si="38"/>
        <v>1.0250000000000001</v>
      </c>
      <c r="AC23">
        <f t="shared" si="14"/>
        <v>0.8928571428571429</v>
      </c>
      <c r="AD23">
        <f t="shared" si="15"/>
        <v>0.2509624764025912</v>
      </c>
      <c r="AE23">
        <f t="shared" si="16"/>
        <v>0.0009883928571428574</v>
      </c>
      <c r="AF23">
        <f t="shared" si="17"/>
        <v>0.465214957066417</v>
      </c>
      <c r="AG23">
        <f t="shared" si="18"/>
        <v>0.14219492259214497</v>
      </c>
      <c r="AH23">
        <f t="shared" si="19"/>
        <v>0.0005583776363344208</v>
      </c>
      <c r="AI23">
        <f t="shared" si="20"/>
        <v>0.13452022613700823</v>
      </c>
      <c r="AJ23">
        <f t="shared" si="21"/>
        <v>0.00044969681836470074</v>
      </c>
      <c r="AQ23">
        <f t="shared" si="22"/>
        <v>1.1800000000000002</v>
      </c>
      <c r="AR23">
        <f t="shared" si="23"/>
        <v>0.8928571428571429</v>
      </c>
      <c r="AS23">
        <f t="shared" si="24"/>
        <v>0.0011076785714285717</v>
      </c>
      <c r="AU23">
        <f t="shared" si="25"/>
        <v>0.3273604454099951</v>
      </c>
      <c r="AV23">
        <f t="shared" si="26"/>
        <v>0.10557120158166941</v>
      </c>
      <c r="AW23">
        <f t="shared" si="27"/>
        <v>0.0009376364732922491</v>
      </c>
      <c r="AX23">
        <f t="shared" si="28"/>
        <v>0.0846871209914037</v>
      </c>
      <c r="AY23">
        <f t="shared" si="29"/>
        <v>0.000311315848360744</v>
      </c>
    </row>
    <row r="24" spans="1:51" ht="12">
      <c r="A24">
        <f t="shared" si="30"/>
        <v>0</v>
      </c>
      <c r="B24">
        <f t="shared" si="31"/>
        <v>0.19000000000000003</v>
      </c>
      <c r="C24">
        <f t="shared" si="32"/>
        <v>-0.06999999999999992</v>
      </c>
      <c r="D24">
        <f t="shared" si="33"/>
        <v>0.1</v>
      </c>
      <c r="E24">
        <f t="shared" si="0"/>
        <v>1.19</v>
      </c>
      <c r="F24">
        <f t="shared" si="1"/>
        <v>0.8928571428571429</v>
      </c>
      <c r="G24">
        <f t="shared" si="2"/>
        <v>0.0012844196428571427</v>
      </c>
      <c r="I24">
        <f t="shared" si="34"/>
        <v>0.3273604454099954</v>
      </c>
      <c r="J24">
        <f t="shared" si="3"/>
        <v>0.10010291193411965</v>
      </c>
      <c r="K24">
        <f t="shared" si="35"/>
        <v>0.001126873113065164</v>
      </c>
      <c r="L24">
        <f t="shared" si="4"/>
        <v>0.0810735508159159</v>
      </c>
      <c r="M24">
        <f t="shared" si="5"/>
        <v>0.0004916726978134536</v>
      </c>
      <c r="N24">
        <f t="shared" si="36"/>
        <v>1.125</v>
      </c>
      <c r="O24">
        <f t="shared" si="37"/>
        <v>0.599232981783318</v>
      </c>
      <c r="P24">
        <f t="shared" si="6"/>
        <v>0.06144239403892823</v>
      </c>
      <c r="Q24">
        <f t="shared" si="7"/>
        <v>0.0012776785714285713</v>
      </c>
      <c r="R24">
        <f t="shared" si="8"/>
        <v>0.32348896607696553</v>
      </c>
      <c r="S24">
        <f t="shared" si="9"/>
        <v>0.21521271713043688</v>
      </c>
      <c r="T24">
        <f t="shared" si="10"/>
        <v>0.001207308540305527</v>
      </c>
      <c r="U24">
        <f t="shared" si="11"/>
        <v>0.14624431236961902</v>
      </c>
      <c r="V24">
        <f t="shared" si="12"/>
        <v>0.0005005768608103545</v>
      </c>
      <c r="X24">
        <f t="shared" si="13"/>
        <v>0.8928571428571429</v>
      </c>
      <c r="AB24">
        <f t="shared" si="38"/>
        <v>1.0375</v>
      </c>
      <c r="AC24">
        <f t="shared" si="14"/>
        <v>0.8928571428571429</v>
      </c>
      <c r="AD24">
        <f t="shared" si="15"/>
        <v>0.2509854628417222</v>
      </c>
      <c r="AE24">
        <f t="shared" si="16"/>
        <v>0.0010042410714285715</v>
      </c>
      <c r="AF24">
        <f t="shared" si="17"/>
        <v>0.44536148650463625</v>
      </c>
      <c r="AG24">
        <f t="shared" si="18"/>
        <v>0.14963186171466464</v>
      </c>
      <c r="AH24">
        <f t="shared" si="19"/>
        <v>0.0005815096593178408</v>
      </c>
      <c r="AI24">
        <f t="shared" si="20"/>
        <v>0.13671537972640277</v>
      </c>
      <c r="AJ24">
        <f t="shared" si="21"/>
        <v>0.0004133958526105009</v>
      </c>
      <c r="AQ24">
        <f t="shared" si="22"/>
        <v>1.19</v>
      </c>
      <c r="AR24">
        <f t="shared" si="23"/>
        <v>0.8928571428571429</v>
      </c>
      <c r="AS24">
        <f t="shared" si="24"/>
        <v>0.0011094196428571427</v>
      </c>
      <c r="AU24">
        <f t="shared" si="25"/>
        <v>0.3273604454099954</v>
      </c>
      <c r="AV24">
        <f t="shared" si="26"/>
        <v>0.10010291193411965</v>
      </c>
      <c r="AW24">
        <f t="shared" si="27"/>
        <v>0.0009518731130651642</v>
      </c>
      <c r="AX24">
        <f t="shared" si="28"/>
        <v>0.0810735508159159</v>
      </c>
      <c r="AY24">
        <f t="shared" si="29"/>
        <v>0.0003166726978134536</v>
      </c>
    </row>
    <row r="25" spans="1:51" ht="12">
      <c r="A25">
        <f t="shared" si="30"/>
        <v>0</v>
      </c>
      <c r="B25">
        <f t="shared" si="31"/>
        <v>0.20000000000000004</v>
      </c>
      <c r="C25">
        <f t="shared" si="32"/>
        <v>-0.05999999999999992</v>
      </c>
      <c r="D25">
        <f t="shared" si="33"/>
        <v>0.1</v>
      </c>
      <c r="E25">
        <f t="shared" si="0"/>
        <v>1.2000000000000002</v>
      </c>
      <c r="F25">
        <f t="shared" si="1"/>
        <v>0.8928571428571429</v>
      </c>
      <c r="G25">
        <f t="shared" si="2"/>
        <v>0.0012857142857142859</v>
      </c>
      <c r="I25">
        <f t="shared" si="34"/>
        <v>0.3273604454099951</v>
      </c>
      <c r="J25">
        <f t="shared" si="3"/>
        <v>0.09514990854476568</v>
      </c>
      <c r="K25">
        <f t="shared" si="35"/>
        <v>0.001139926285213391</v>
      </c>
      <c r="L25">
        <f t="shared" si="4"/>
        <v>0.07774867396522488</v>
      </c>
      <c r="M25">
        <f t="shared" si="5"/>
        <v>0.0004966243165032949</v>
      </c>
      <c r="N25">
        <f t="shared" si="36"/>
        <v>1.125</v>
      </c>
      <c r="O25">
        <f t="shared" si="37"/>
        <v>0.6565126050420172</v>
      </c>
      <c r="P25">
        <f t="shared" si="6"/>
        <v>0.0857492925712546</v>
      </c>
      <c r="Q25">
        <f t="shared" si="7"/>
        <v>0.0012776785714285713</v>
      </c>
      <c r="R25">
        <f t="shared" si="8"/>
        <v>0.31584372492344914</v>
      </c>
      <c r="S25">
        <f t="shared" si="9"/>
        <v>0.20743899749937392</v>
      </c>
      <c r="T25">
        <f t="shared" si="10"/>
        <v>0.0011614751685753762</v>
      </c>
      <c r="U25">
        <f t="shared" si="11"/>
        <v>0.13981155355696892</v>
      </c>
      <c r="V25">
        <f t="shared" si="12"/>
        <v>0.0004699277611249425</v>
      </c>
      <c r="X25">
        <f t="shared" si="13"/>
        <v>0.8928571428571429</v>
      </c>
      <c r="AB25">
        <f t="shared" si="38"/>
        <v>1.05</v>
      </c>
      <c r="AC25">
        <f t="shared" si="14"/>
        <v>0.8928571428571429</v>
      </c>
      <c r="AD25">
        <f t="shared" si="15"/>
        <v>0.25100926800193807</v>
      </c>
      <c r="AE25">
        <f t="shared" si="16"/>
        <v>0.0010196428571428572</v>
      </c>
      <c r="AF25">
        <f t="shared" si="17"/>
        <v>0.4239724633968214</v>
      </c>
      <c r="AG25">
        <f t="shared" si="18"/>
        <v>0.15700299546940835</v>
      </c>
      <c r="AH25">
        <f t="shared" si="19"/>
        <v>0.0006082123739946956</v>
      </c>
      <c r="AI25">
        <f t="shared" si="20"/>
        <v>0.13786593612752027</v>
      </c>
      <c r="AJ25">
        <f t="shared" si="21"/>
        <v>0.0003774641087054028</v>
      </c>
      <c r="AQ25">
        <f t="shared" si="22"/>
        <v>1.2000000000000002</v>
      </c>
      <c r="AR25">
        <f t="shared" si="23"/>
        <v>0.8928571428571429</v>
      </c>
      <c r="AS25">
        <f t="shared" si="24"/>
        <v>0.0011107142857142858</v>
      </c>
      <c r="AU25">
        <f t="shared" si="25"/>
        <v>0.3273604454099951</v>
      </c>
      <c r="AV25">
        <f t="shared" si="26"/>
        <v>0.09514990854476568</v>
      </c>
      <c r="AW25">
        <f t="shared" si="27"/>
        <v>0.000964926285213391</v>
      </c>
      <c r="AX25">
        <f t="shared" si="28"/>
        <v>0.07774867396522488</v>
      </c>
      <c r="AY25">
        <f t="shared" si="29"/>
        <v>0.0003216243165032948</v>
      </c>
    </row>
    <row r="26" spans="1:51" ht="12">
      <c r="A26">
        <f t="shared" si="30"/>
        <v>0</v>
      </c>
      <c r="B26">
        <f t="shared" si="31"/>
        <v>0.21000000000000005</v>
      </c>
      <c r="C26">
        <f t="shared" si="32"/>
        <v>-0.04999999999999992</v>
      </c>
      <c r="D26">
        <f t="shared" si="33"/>
        <v>0.1</v>
      </c>
      <c r="E26">
        <f t="shared" si="0"/>
        <v>1.21</v>
      </c>
      <c r="F26">
        <f t="shared" si="1"/>
        <v>0.8928571428571429</v>
      </c>
      <c r="G26">
        <f t="shared" si="2"/>
        <v>0.0012865625</v>
      </c>
      <c r="I26">
        <f t="shared" si="34"/>
        <v>0.3273604454099954</v>
      </c>
      <c r="J26">
        <f t="shared" si="3"/>
        <v>0.0906458233612624</v>
      </c>
      <c r="K26">
        <f t="shared" si="35"/>
        <v>0.0011519299114505393</v>
      </c>
      <c r="L26">
        <f t="shared" si="4"/>
        <v>0.07468058787022448</v>
      </c>
      <c r="M26">
        <f t="shared" si="5"/>
        <v>0.0005012130085338525</v>
      </c>
      <c r="N26">
        <f t="shared" si="36"/>
        <v>1.125</v>
      </c>
      <c r="O26">
        <f t="shared" si="37"/>
        <v>0.7142857142857147</v>
      </c>
      <c r="P26">
        <f t="shared" si="6"/>
        <v>0.11180339887498972</v>
      </c>
      <c r="Q26">
        <f t="shared" si="7"/>
        <v>0.0012776785714285713</v>
      </c>
      <c r="R26">
        <f t="shared" si="8"/>
        <v>0.30853753263570904</v>
      </c>
      <c r="S26">
        <f t="shared" si="9"/>
        <v>0.20021439224925222</v>
      </c>
      <c r="T26">
        <f t="shared" si="10"/>
        <v>0.0011211126621447564</v>
      </c>
      <c r="U26">
        <f t="shared" si="11"/>
        <v>0.13393830522827385</v>
      </c>
      <c r="V26">
        <f t="shared" si="12"/>
        <v>0.0004436407158989207</v>
      </c>
      <c r="X26">
        <f t="shared" si="13"/>
        <v>0.8928571428571429</v>
      </c>
      <c r="AB26">
        <f t="shared" si="38"/>
        <v>1.0625</v>
      </c>
      <c r="AC26">
        <f t="shared" si="14"/>
        <v>0.8928571428571429</v>
      </c>
      <c r="AD26">
        <f t="shared" si="15"/>
        <v>0.2510331175554401</v>
      </c>
      <c r="AE26">
        <f t="shared" si="16"/>
        <v>0.0010345982142857145</v>
      </c>
      <c r="AF26">
        <f t="shared" si="17"/>
        <v>0.4012937262208094</v>
      </c>
      <c r="AG26">
        <f t="shared" si="18"/>
        <v>0.16402204344082982</v>
      </c>
      <c r="AH26">
        <f t="shared" si="19"/>
        <v>0.0006388153179480907</v>
      </c>
      <c r="AI26">
        <f t="shared" si="20"/>
        <v>0.13777696505149697</v>
      </c>
      <c r="AJ26">
        <f t="shared" si="21"/>
        <v>0.000342573057350472</v>
      </c>
      <c r="AQ26">
        <f t="shared" si="22"/>
        <v>1.21</v>
      </c>
      <c r="AR26">
        <f t="shared" si="23"/>
        <v>0.8928571428571429</v>
      </c>
      <c r="AS26">
        <f t="shared" si="24"/>
        <v>0.0011115625</v>
      </c>
      <c r="AU26">
        <f t="shared" si="25"/>
        <v>0.3273604454099954</v>
      </c>
      <c r="AV26">
        <f t="shared" si="26"/>
        <v>0.0906458233612624</v>
      </c>
      <c r="AW26">
        <f t="shared" si="27"/>
        <v>0.0009769299114505393</v>
      </c>
      <c r="AX26">
        <f t="shared" si="28"/>
        <v>0.07468058787022448</v>
      </c>
      <c r="AY26">
        <f t="shared" si="29"/>
        <v>0.0003262130085338526</v>
      </c>
    </row>
    <row r="27" spans="1:51" ht="12">
      <c r="A27">
        <f t="shared" si="30"/>
        <v>0</v>
      </c>
      <c r="B27">
        <f t="shared" si="31"/>
        <v>0.22000000000000006</v>
      </c>
      <c r="C27">
        <f t="shared" si="32"/>
        <v>-0.03999999999999992</v>
      </c>
      <c r="D27">
        <f t="shared" si="33"/>
        <v>0.1</v>
      </c>
      <c r="E27">
        <f t="shared" si="0"/>
        <v>1.2200000000000002</v>
      </c>
      <c r="F27">
        <f t="shared" si="1"/>
        <v>0.8928571428571429</v>
      </c>
      <c r="G27">
        <f t="shared" si="2"/>
        <v>0.0012869642857142858</v>
      </c>
      <c r="I27">
        <f t="shared" si="34"/>
        <v>0.3273604454099952</v>
      </c>
      <c r="J27">
        <f t="shared" si="3"/>
        <v>0.08653487300893385</v>
      </c>
      <c r="K27">
        <f t="shared" si="35"/>
        <v>0.001162999254133201</v>
      </c>
      <c r="L27">
        <f t="shared" si="4"/>
        <v>0.07184179940672092</v>
      </c>
      <c r="M27">
        <f t="shared" si="5"/>
        <v>0.000505475568833474</v>
      </c>
      <c r="N27">
        <f t="shared" si="36"/>
        <v>1.125</v>
      </c>
      <c r="O27">
        <f t="shared" si="37"/>
        <v>0.7697044334975375</v>
      </c>
      <c r="P27">
        <f t="shared" si="6"/>
        <v>0.13927150363278915</v>
      </c>
      <c r="Q27">
        <f t="shared" si="7"/>
        <v>0.0012776785714285713</v>
      </c>
      <c r="R27">
        <f t="shared" si="8"/>
        <v>0.3018684127538538</v>
      </c>
      <c r="S27">
        <f t="shared" si="9"/>
        <v>0.1937857077939276</v>
      </c>
      <c r="T27">
        <f t="shared" si="10"/>
        <v>0.001086878511503592</v>
      </c>
      <c r="U27">
        <f t="shared" si="11"/>
        <v>0.12879464824148026</v>
      </c>
      <c r="V27">
        <f t="shared" si="12"/>
        <v>0.00042189968637982705</v>
      </c>
      <c r="X27">
        <f t="shared" si="13"/>
        <v>0.8928571428571429</v>
      </c>
      <c r="AB27">
        <f t="shared" si="38"/>
        <v>1.0750000000000002</v>
      </c>
      <c r="AC27">
        <f t="shared" si="14"/>
        <v>0.8928571428571429</v>
      </c>
      <c r="AD27">
        <f t="shared" si="15"/>
        <v>0.2510558932127239</v>
      </c>
      <c r="AE27">
        <f t="shared" si="16"/>
        <v>0.001049107142857143</v>
      </c>
      <c r="AF27">
        <f t="shared" si="17"/>
        <v>0.3777405321926983</v>
      </c>
      <c r="AG27">
        <f t="shared" si="18"/>
        <v>0.17033077270103478</v>
      </c>
      <c r="AH27">
        <f t="shared" si="19"/>
        <v>0.0006735118679291158</v>
      </c>
      <c r="AI27">
        <f t="shared" si="20"/>
        <v>0.13632498280698083</v>
      </c>
      <c r="AJ27">
        <f t="shared" si="21"/>
        <v>0.00030945728510365023</v>
      </c>
      <c r="AQ27">
        <f t="shared" si="22"/>
        <v>1.2200000000000002</v>
      </c>
      <c r="AR27">
        <f t="shared" si="23"/>
        <v>0.8928571428571429</v>
      </c>
      <c r="AS27">
        <f t="shared" si="24"/>
        <v>0.0011119642857142858</v>
      </c>
      <c r="AU27">
        <f t="shared" si="25"/>
        <v>0.3273604454099952</v>
      </c>
      <c r="AV27">
        <f t="shared" si="26"/>
        <v>0.08653487300893385</v>
      </c>
      <c r="AW27">
        <f t="shared" si="27"/>
        <v>0.000987999254133201</v>
      </c>
      <c r="AX27">
        <f t="shared" si="28"/>
        <v>0.07184179940672092</v>
      </c>
      <c r="AY27">
        <f t="shared" si="29"/>
        <v>0.00033047556883347414</v>
      </c>
    </row>
    <row r="28" spans="1:51" ht="12">
      <c r="A28">
        <f t="shared" si="30"/>
        <v>0</v>
      </c>
      <c r="B28">
        <f t="shared" si="31"/>
        <v>0.23000000000000007</v>
      </c>
      <c r="C28">
        <f t="shared" si="32"/>
        <v>-0.029999999999999916</v>
      </c>
      <c r="D28">
        <f t="shared" si="33"/>
        <v>0.1</v>
      </c>
      <c r="E28">
        <f t="shared" si="0"/>
        <v>1.23</v>
      </c>
      <c r="F28">
        <f t="shared" si="1"/>
        <v>0.8928571428571429</v>
      </c>
      <c r="G28">
        <f t="shared" si="2"/>
        <v>0.0012869196428571426</v>
      </c>
      <c r="I28">
        <f t="shared" si="34"/>
        <v>0.3273604454099954</v>
      </c>
      <c r="J28">
        <f t="shared" si="3"/>
        <v>0.08276988068189886</v>
      </c>
      <c r="K28">
        <f t="shared" si="35"/>
        <v>0.0011732339374296375</v>
      </c>
      <c r="L28">
        <f t="shared" si="4"/>
        <v>0.06920850297535493</v>
      </c>
      <c r="M28">
        <f t="shared" si="5"/>
        <v>0.0005094441306690674</v>
      </c>
      <c r="N28">
        <f t="shared" si="36"/>
        <v>1.125</v>
      </c>
      <c r="O28">
        <f t="shared" si="37"/>
        <v>0.8191349934469205</v>
      </c>
      <c r="P28">
        <f t="shared" si="6"/>
        <v>0.16761959991370173</v>
      </c>
      <c r="Q28">
        <f t="shared" si="7"/>
        <v>0.0012776785714285713</v>
      </c>
      <c r="R28">
        <f t="shared" si="8"/>
        <v>0.2961723888867699</v>
      </c>
      <c r="S28">
        <f t="shared" si="9"/>
        <v>0.18841501200188174</v>
      </c>
      <c r="T28">
        <f t="shared" si="10"/>
        <v>0.0010594176792897262</v>
      </c>
      <c r="U28">
        <f t="shared" si="11"/>
        <v>0.12455544398050358</v>
      </c>
      <c r="V28">
        <f t="shared" si="12"/>
        <v>0.00040485174135784405</v>
      </c>
      <c r="X28">
        <f t="shared" si="13"/>
        <v>0.8928571428571429</v>
      </c>
      <c r="AB28">
        <f t="shared" si="38"/>
        <v>1.0875000000000001</v>
      </c>
      <c r="AC28">
        <f t="shared" si="14"/>
        <v>0.8928571428571429</v>
      </c>
      <c r="AD28">
        <f t="shared" si="15"/>
        <v>0.2510761560124013</v>
      </c>
      <c r="AE28">
        <f t="shared" si="16"/>
        <v>0.0010631696428571433</v>
      </c>
      <c r="AF28">
        <f t="shared" si="17"/>
        <v>0.3539013817098431</v>
      </c>
      <c r="AG28">
        <f t="shared" si="18"/>
        <v>0.1755264188741617</v>
      </c>
      <c r="AH28">
        <f t="shared" si="19"/>
        <v>0.0007122734944491266</v>
      </c>
      <c r="AI28">
        <f t="shared" si="20"/>
        <v>0.13350086893117222</v>
      </c>
      <c r="AJ28">
        <f t="shared" si="21"/>
        <v>0.0002788519653861821</v>
      </c>
      <c r="AQ28">
        <f t="shared" si="22"/>
        <v>1.23</v>
      </c>
      <c r="AR28">
        <f t="shared" si="23"/>
        <v>0.8928571428571429</v>
      </c>
      <c r="AS28">
        <f t="shared" si="24"/>
        <v>0.0011119196428571428</v>
      </c>
      <c r="AU28">
        <f t="shared" si="25"/>
        <v>0.3273604454099954</v>
      </c>
      <c r="AV28">
        <f t="shared" si="26"/>
        <v>0.08276988068189886</v>
      </c>
      <c r="AW28">
        <f t="shared" si="27"/>
        <v>0.0009982339374296375</v>
      </c>
      <c r="AX28">
        <f t="shared" si="28"/>
        <v>0.06920850297535493</v>
      </c>
      <c r="AY28">
        <f t="shared" si="29"/>
        <v>0.0003344441306690673</v>
      </c>
    </row>
    <row r="29" spans="1:51" ht="12">
      <c r="A29">
        <f t="shared" si="30"/>
        <v>0</v>
      </c>
      <c r="B29">
        <f t="shared" si="31"/>
        <v>0.24000000000000007</v>
      </c>
      <c r="C29">
        <f t="shared" si="32"/>
        <v>-0.019999999999999914</v>
      </c>
      <c r="D29">
        <f t="shared" si="33"/>
        <v>0.1</v>
      </c>
      <c r="E29">
        <f t="shared" si="0"/>
        <v>1.2400000000000002</v>
      </c>
      <c r="F29">
        <f t="shared" si="1"/>
        <v>0.8928571428571429</v>
      </c>
      <c r="G29">
        <f t="shared" si="2"/>
        <v>0.0012864285714285716</v>
      </c>
      <c r="I29">
        <f t="shared" si="34"/>
        <v>0.3273604454099952</v>
      </c>
      <c r="J29">
        <f t="shared" si="3"/>
        <v>0.07931071578305698</v>
      </c>
      <c r="K29">
        <f t="shared" si="35"/>
        <v>0.0011827204232143507</v>
      </c>
      <c r="L29">
        <f t="shared" si="4"/>
        <v>0.06675999354376748</v>
      </c>
      <c r="M29">
        <f t="shared" si="5"/>
        <v>0.0005131468648379773</v>
      </c>
      <c r="N29">
        <f t="shared" si="36"/>
        <v>1.125</v>
      </c>
      <c r="O29">
        <f t="shared" si="37"/>
        <v>0.8585164835164839</v>
      </c>
      <c r="P29">
        <f t="shared" si="6"/>
        <v>0.19611613513818427</v>
      </c>
      <c r="Q29">
        <f t="shared" si="7"/>
        <v>0.0012776785714285713</v>
      </c>
      <c r="R29">
        <f t="shared" si="8"/>
        <v>0.2917905583876744</v>
      </c>
      <c r="S29">
        <f t="shared" si="9"/>
        <v>0.18435591637378743</v>
      </c>
      <c r="T29">
        <f t="shared" si="10"/>
        <v>0.0010393162551292825</v>
      </c>
      <c r="U29">
        <f t="shared" si="11"/>
        <v>0.12138568730531084</v>
      </c>
      <c r="V29">
        <f t="shared" si="12"/>
        <v>0.0003926050166474074</v>
      </c>
      <c r="X29">
        <f t="shared" si="13"/>
        <v>0.8928571428571429</v>
      </c>
      <c r="AB29">
        <f t="shared" si="38"/>
        <v>1.1</v>
      </c>
      <c r="AC29">
        <f t="shared" si="14"/>
        <v>0.8928571428571429</v>
      </c>
      <c r="AD29">
        <f t="shared" si="15"/>
        <v>0.2510922809249994</v>
      </c>
      <c r="AE29">
        <f t="shared" si="16"/>
        <v>0.0010767857142857146</v>
      </c>
      <c r="AF29">
        <f t="shared" si="17"/>
        <v>0.33050144970752027</v>
      </c>
      <c r="AG29">
        <f t="shared" si="18"/>
        <v>0.17921474547343627</v>
      </c>
      <c r="AH29">
        <f t="shared" si="19"/>
        <v>0.0007547693307768178</v>
      </c>
      <c r="AI29">
        <f t="shared" si="20"/>
        <v>0.12943711843602715</v>
      </c>
      <c r="AJ29">
        <f t="shared" si="21"/>
        <v>0.0002514118333329453</v>
      </c>
      <c r="AQ29">
        <f t="shared" si="22"/>
        <v>1.2400000000000002</v>
      </c>
      <c r="AR29">
        <f t="shared" si="23"/>
        <v>0.8928571428571429</v>
      </c>
      <c r="AS29">
        <f t="shared" si="24"/>
        <v>0.0011114285714285716</v>
      </c>
      <c r="AU29">
        <f t="shared" si="25"/>
        <v>0.3273604454099952</v>
      </c>
      <c r="AV29">
        <f t="shared" si="26"/>
        <v>0.07931071578305698</v>
      </c>
      <c r="AW29">
        <f t="shared" si="27"/>
        <v>0.0010077204232143506</v>
      </c>
      <c r="AX29">
        <f t="shared" si="28"/>
        <v>0.06675999354376748</v>
      </c>
      <c r="AY29">
        <f t="shared" si="29"/>
        <v>0.00033814686483797727</v>
      </c>
    </row>
    <row r="30" spans="1:51" ht="12">
      <c r="A30">
        <f t="shared" si="30"/>
        <v>0</v>
      </c>
      <c r="B30">
        <f t="shared" si="31"/>
        <v>0.25000000000000006</v>
      </c>
      <c r="C30">
        <f t="shared" si="32"/>
        <v>-0.009999999999999913</v>
      </c>
      <c r="D30">
        <f t="shared" si="33"/>
        <v>0.1</v>
      </c>
      <c r="E30">
        <f t="shared" si="0"/>
        <v>1.25</v>
      </c>
      <c r="F30">
        <f t="shared" si="1"/>
        <v>0.8928571428571429</v>
      </c>
      <c r="G30">
        <f t="shared" si="2"/>
        <v>0.0012854910714285713</v>
      </c>
      <c r="I30">
        <f t="shared" si="34"/>
        <v>0.3273604454099954</v>
      </c>
      <c r="J30">
        <f t="shared" si="3"/>
        <v>0.07612305406588125</v>
      </c>
      <c r="K30">
        <f t="shared" si="35"/>
        <v>0.0011915340478726119</v>
      </c>
      <c r="L30">
        <f t="shared" si="4"/>
        <v>0.06447818657371752</v>
      </c>
      <c r="M30">
        <f t="shared" si="5"/>
        <v>0.000516608559271869</v>
      </c>
      <c r="N30">
        <f t="shared" si="36"/>
        <v>1.125</v>
      </c>
      <c r="O30">
        <f t="shared" si="37"/>
        <v>0.8840169731258842</v>
      </c>
      <c r="P30">
        <f t="shared" si="6"/>
        <v>0.2238833677972478</v>
      </c>
      <c r="Q30">
        <f t="shared" si="7"/>
        <v>0.0012776785714285713</v>
      </c>
      <c r="R30">
        <f t="shared" si="8"/>
        <v>0.2890224417377054</v>
      </c>
      <c r="S30">
        <f t="shared" si="9"/>
        <v>0.1818232511871197</v>
      </c>
      <c r="T30">
        <f t="shared" si="10"/>
        <v>0.0010270479554266693</v>
      </c>
      <c r="U30">
        <f t="shared" si="11"/>
        <v>0.11942255903156743</v>
      </c>
      <c r="V30">
        <f t="shared" si="12"/>
        <v>0.00038523083376276334</v>
      </c>
      <c r="X30">
        <f t="shared" si="13"/>
        <v>0.8928571428571429</v>
      </c>
      <c r="AB30">
        <f t="shared" si="38"/>
        <v>1.1125</v>
      </c>
      <c r="AC30">
        <f t="shared" si="14"/>
        <v>0.8928571428571429</v>
      </c>
      <c r="AD30">
        <f t="shared" si="15"/>
        <v>0.2511027188844608</v>
      </c>
      <c r="AE30">
        <f t="shared" si="16"/>
        <v>0.0010899553571428573</v>
      </c>
      <c r="AF30">
        <f t="shared" si="17"/>
        <v>0.30831983841666877</v>
      </c>
      <c r="AG30">
        <f t="shared" si="18"/>
        <v>0.18108157006917522</v>
      </c>
      <c r="AH30">
        <f t="shared" si="19"/>
        <v>0.0008003209199918663</v>
      </c>
      <c r="AI30">
        <f t="shared" si="20"/>
        <v>0.12440248412102607</v>
      </c>
      <c r="AJ30">
        <f t="shared" si="21"/>
        <v>0.00022762840536376313</v>
      </c>
      <c r="AQ30">
        <f t="shared" si="22"/>
        <v>1.25</v>
      </c>
      <c r="AR30">
        <f t="shared" si="23"/>
        <v>0.8928571428571429</v>
      </c>
      <c r="AS30">
        <f t="shared" si="24"/>
        <v>0.0011104910714285713</v>
      </c>
      <c r="AU30">
        <f t="shared" si="25"/>
        <v>0.3273604454099954</v>
      </c>
      <c r="AV30">
        <f t="shared" si="26"/>
        <v>0.07612305406588125</v>
      </c>
      <c r="AW30">
        <f t="shared" si="27"/>
        <v>0.0010165340478726118</v>
      </c>
      <c r="AX30">
        <f t="shared" si="28"/>
        <v>0.06447818657371752</v>
      </c>
      <c r="AY30">
        <f t="shared" si="29"/>
        <v>0.00034160855927186897</v>
      </c>
    </row>
    <row r="31" spans="1:51" ht="12">
      <c r="A31">
        <f t="shared" si="30"/>
        <v>0</v>
      </c>
      <c r="B31">
        <f t="shared" si="31"/>
        <v>0.26000000000000006</v>
      </c>
      <c r="C31">
        <f t="shared" si="32"/>
        <v>8.673617379884035E-17</v>
      </c>
      <c r="D31">
        <f t="shared" si="33"/>
        <v>0.1</v>
      </c>
      <c r="E31">
        <f t="shared" si="0"/>
        <v>1.26</v>
      </c>
      <c r="F31">
        <f t="shared" si="1"/>
        <v>0.8928571428571429</v>
      </c>
      <c r="G31">
        <f t="shared" si="2"/>
        <v>0.0012841071428571428</v>
      </c>
      <c r="I31">
        <f t="shared" si="34"/>
        <v>0.3273604454099952</v>
      </c>
      <c r="J31">
        <f t="shared" si="3"/>
        <v>0.07317738557421538</v>
      </c>
      <c r="K31">
        <f t="shared" si="35"/>
        <v>0.0011997407044542488</v>
      </c>
      <c r="L31">
        <f t="shared" si="4"/>
        <v>0.062347223265512966</v>
      </c>
      <c r="M31">
        <f t="shared" si="5"/>
        <v>0.0005198511015525306</v>
      </c>
      <c r="N31">
        <f t="shared" si="36"/>
        <v>1.125</v>
      </c>
      <c r="O31">
        <f t="shared" si="37"/>
        <v>0.8928571428571429</v>
      </c>
      <c r="P31">
        <f t="shared" si="6"/>
        <v>0.2500000000000002</v>
      </c>
      <c r="Q31">
        <f t="shared" si="7"/>
        <v>0.0012776785714285713</v>
      </c>
      <c r="R31">
        <f t="shared" si="8"/>
        <v>0.28807502503771754</v>
      </c>
      <c r="S31">
        <f t="shared" si="9"/>
        <v>0.1809619366939616</v>
      </c>
      <c r="T31">
        <f t="shared" si="10"/>
        <v>0.0010229225484561968</v>
      </c>
      <c r="U31">
        <f t="shared" si="11"/>
        <v>0.11875746736384342</v>
      </c>
      <c r="V31">
        <f t="shared" si="12"/>
        <v>0.00038276861992194957</v>
      </c>
      <c r="X31">
        <f t="shared" si="13"/>
        <v>0.8928571428571429</v>
      </c>
      <c r="AB31">
        <f t="shared" si="38"/>
        <v>1.125</v>
      </c>
      <c r="AC31">
        <f t="shared" si="14"/>
        <v>0.8928571428571429</v>
      </c>
      <c r="AD31">
        <f t="shared" si="15"/>
        <v>0.2511063373579942</v>
      </c>
      <c r="AE31">
        <f t="shared" si="16"/>
        <v>0.0011026785714285715</v>
      </c>
      <c r="AF31">
        <f t="shared" si="17"/>
        <v>0.28807502503771754</v>
      </c>
      <c r="AG31">
        <f t="shared" si="18"/>
        <v>0.1809619366939616</v>
      </c>
      <c r="AH31">
        <f t="shared" si="19"/>
        <v>0.0008479225484561967</v>
      </c>
      <c r="AI31">
        <f t="shared" si="20"/>
        <v>0.11875746736384342</v>
      </c>
      <c r="AJ31">
        <f t="shared" si="21"/>
        <v>0.0002077686199219495</v>
      </c>
      <c r="AQ31">
        <f t="shared" si="22"/>
        <v>1.26</v>
      </c>
      <c r="AR31">
        <f t="shared" si="23"/>
        <v>0.8928571428571429</v>
      </c>
      <c r="AS31">
        <f t="shared" si="24"/>
        <v>0.0011091071428571426</v>
      </c>
      <c r="AU31">
        <f t="shared" si="25"/>
        <v>0.3273604454099952</v>
      </c>
      <c r="AV31">
        <f t="shared" si="26"/>
        <v>0.07317738557421538</v>
      </c>
      <c r="AW31">
        <f t="shared" si="27"/>
        <v>0.0010247407044542487</v>
      </c>
      <c r="AX31">
        <f t="shared" si="28"/>
        <v>0.062347223265512966</v>
      </c>
      <c r="AY31">
        <f t="shared" si="29"/>
        <v>0.0003448511015525305</v>
      </c>
    </row>
    <row r="32" spans="1:51" ht="12">
      <c r="A32">
        <f t="shared" si="30"/>
        <v>0</v>
      </c>
      <c r="B32">
        <f t="shared" si="31"/>
        <v>0.2700000000000001</v>
      </c>
      <c r="C32">
        <f t="shared" si="32"/>
        <v>0.010000000000000087</v>
      </c>
      <c r="D32">
        <f t="shared" si="33"/>
        <v>0.1</v>
      </c>
      <c r="E32">
        <f t="shared" si="0"/>
        <v>1.27</v>
      </c>
      <c r="F32">
        <f t="shared" si="1"/>
        <v>0.8928571428571429</v>
      </c>
      <c r="G32">
        <f t="shared" si="2"/>
        <v>0.0012822767857142857</v>
      </c>
      <c r="I32">
        <f t="shared" si="34"/>
        <v>0.3273604454099954</v>
      </c>
      <c r="J32">
        <f t="shared" si="3"/>
        <v>0.07044821550806422</v>
      </c>
      <c r="K32">
        <f t="shared" si="35"/>
        <v>0.0012073982376488435</v>
      </c>
      <c r="L32">
        <f t="shared" si="4"/>
        <v>0.060353143802206424</v>
      </c>
      <c r="M32">
        <f t="shared" si="5"/>
        <v>0.0005228938830201423</v>
      </c>
      <c r="N32">
        <f t="shared" si="36"/>
        <v>1.125</v>
      </c>
      <c r="O32">
        <f t="shared" si="37"/>
        <v>0.884016973125884</v>
      </c>
      <c r="P32">
        <f t="shared" si="6"/>
        <v>0.2736352273077472</v>
      </c>
      <c r="Q32">
        <f t="shared" si="7"/>
        <v>0.0012776785714285713</v>
      </c>
      <c r="R32">
        <f t="shared" si="8"/>
        <v>0.2890224417377054</v>
      </c>
      <c r="S32">
        <f t="shared" si="9"/>
        <v>0.18182325118711964</v>
      </c>
      <c r="T32">
        <f t="shared" si="10"/>
        <v>0.00102704795542667</v>
      </c>
      <c r="U32">
        <f t="shared" si="11"/>
        <v>0.11942255903156737</v>
      </c>
      <c r="V32">
        <f t="shared" si="12"/>
        <v>0.0003852308337627635</v>
      </c>
      <c r="X32">
        <f t="shared" si="13"/>
        <v>0.8928571428571429</v>
      </c>
      <c r="AB32">
        <f t="shared" si="38"/>
        <v>1.1375000000000002</v>
      </c>
      <c r="AC32">
        <f t="shared" si="14"/>
        <v>0.8928571428571429</v>
      </c>
      <c r="AD32">
        <f t="shared" si="15"/>
        <v>0.2511027188844608</v>
      </c>
      <c r="AE32">
        <f t="shared" si="16"/>
        <v>0.0011149553571428573</v>
      </c>
      <c r="AF32">
        <f t="shared" si="17"/>
        <v>0.2703128316103691</v>
      </c>
      <c r="AG32">
        <f t="shared" si="18"/>
        <v>0.17887975826919394</v>
      </c>
      <c r="AH32">
        <f t="shared" si="19"/>
        <v>0.0008963399788166927</v>
      </c>
      <c r="AI32">
        <f t="shared" si="20"/>
        <v>0.11288286621373375</v>
      </c>
      <c r="AJ32">
        <f t="shared" si="21"/>
        <v>0.0001918543122550129</v>
      </c>
      <c r="AQ32">
        <f t="shared" si="22"/>
        <v>1.27</v>
      </c>
      <c r="AR32">
        <f t="shared" si="23"/>
        <v>0.8928571428571429</v>
      </c>
      <c r="AS32">
        <f t="shared" si="24"/>
        <v>0.0011072767857142857</v>
      </c>
      <c r="AU32">
        <f t="shared" si="25"/>
        <v>0.3273604454099954</v>
      </c>
      <c r="AV32">
        <f t="shared" si="26"/>
        <v>0.07044821550806422</v>
      </c>
      <c r="AW32">
        <f t="shared" si="27"/>
        <v>0.0010323982376488434</v>
      </c>
      <c r="AX32">
        <f t="shared" si="28"/>
        <v>0.060353143802206424</v>
      </c>
      <c r="AY32">
        <f t="shared" si="29"/>
        <v>0.00034789388302014236</v>
      </c>
    </row>
    <row r="33" spans="1:51" ht="12">
      <c r="A33">
        <f t="shared" si="30"/>
        <v>0</v>
      </c>
      <c r="B33">
        <f t="shared" si="31"/>
        <v>0.2800000000000001</v>
      </c>
      <c r="C33">
        <f t="shared" si="32"/>
        <v>0.020000000000000087</v>
      </c>
      <c r="D33">
        <f t="shared" si="33"/>
        <v>0.1</v>
      </c>
      <c r="E33">
        <f t="shared" si="0"/>
        <v>1.28</v>
      </c>
      <c r="F33">
        <f t="shared" si="1"/>
        <v>0.8928571428571429</v>
      </c>
      <c r="G33">
        <f t="shared" si="2"/>
        <v>0.0012799999999999999</v>
      </c>
      <c r="I33">
        <f t="shared" si="34"/>
        <v>0.3273604454099954</v>
      </c>
      <c r="J33">
        <f t="shared" si="3"/>
        <v>0.06791341646619876</v>
      </c>
      <c r="K33">
        <f t="shared" si="35"/>
        <v>0.0012145576050849622</v>
      </c>
      <c r="L33">
        <f t="shared" si="4"/>
        <v>0.05848361682972844</v>
      </c>
      <c r="M33">
        <f t="shared" si="5"/>
        <v>0.0005257541366248551</v>
      </c>
      <c r="N33">
        <f t="shared" si="36"/>
        <v>1.125</v>
      </c>
      <c r="O33">
        <f t="shared" si="37"/>
        <v>0.8585164835164832</v>
      </c>
      <c r="P33">
        <f t="shared" si="6"/>
        <v>0.29417420270727623</v>
      </c>
      <c r="Q33">
        <f t="shared" si="7"/>
        <v>0.0012776785714285713</v>
      </c>
      <c r="R33">
        <f t="shared" si="8"/>
        <v>0.29179055838767476</v>
      </c>
      <c r="S33">
        <f t="shared" si="9"/>
        <v>0.18435591637378765</v>
      </c>
      <c r="T33">
        <f t="shared" si="10"/>
        <v>0.0010393162551292816</v>
      </c>
      <c r="U33">
        <f t="shared" si="11"/>
        <v>0.12138568730531062</v>
      </c>
      <c r="V33">
        <f t="shared" si="12"/>
        <v>0.00039260501664740825</v>
      </c>
      <c r="X33">
        <f t="shared" si="13"/>
        <v>0.8928571428571429</v>
      </c>
      <c r="AB33">
        <f t="shared" si="38"/>
        <v>1.1500000000000001</v>
      </c>
      <c r="AC33">
        <f t="shared" si="14"/>
        <v>0.8928571428571429</v>
      </c>
      <c r="AD33">
        <f t="shared" si="15"/>
        <v>0.2510922809249994</v>
      </c>
      <c r="AE33">
        <f t="shared" si="16"/>
        <v>0.0011267857142857145</v>
      </c>
      <c r="AF33">
        <f t="shared" si="17"/>
        <v>0.25533534251630186</v>
      </c>
      <c r="AG33">
        <f t="shared" si="18"/>
        <v>0.17504018045534517</v>
      </c>
      <c r="AH33">
        <f t="shared" si="19"/>
        <v>0.0009442687992312754</v>
      </c>
      <c r="AI33">
        <f t="shared" si="20"/>
        <v>0.1071083096338555</v>
      </c>
      <c r="AJ33">
        <f t="shared" si="21"/>
        <v>0.000179687489163506</v>
      </c>
      <c r="AQ33">
        <f t="shared" si="22"/>
        <v>1.28</v>
      </c>
      <c r="AR33">
        <f t="shared" si="23"/>
        <v>0.8928571428571429</v>
      </c>
      <c r="AS33">
        <f t="shared" si="24"/>
        <v>0.001105</v>
      </c>
      <c r="AU33">
        <f t="shared" si="25"/>
        <v>0.3273604454099954</v>
      </c>
      <c r="AV33">
        <f t="shared" si="26"/>
        <v>0.06791341646619876</v>
      </c>
      <c r="AW33">
        <f t="shared" si="27"/>
        <v>0.001039557605084962</v>
      </c>
      <c r="AX33">
        <f t="shared" si="28"/>
        <v>0.05848361682972844</v>
      </c>
      <c r="AY33">
        <f t="shared" si="29"/>
        <v>0.0003507541366248551</v>
      </c>
    </row>
    <row r="34" spans="1:51" ht="12">
      <c r="A34">
        <f t="shared" si="30"/>
        <v>0</v>
      </c>
      <c r="B34">
        <f t="shared" si="31"/>
        <v>0.2900000000000001</v>
      </c>
      <c r="C34">
        <f t="shared" si="32"/>
        <v>0.03000000000000009</v>
      </c>
      <c r="D34">
        <f t="shared" si="33"/>
        <v>0.1</v>
      </c>
      <c r="E34">
        <f t="shared" si="0"/>
        <v>1.29</v>
      </c>
      <c r="F34">
        <f t="shared" si="1"/>
        <v>0.8928571428571429</v>
      </c>
      <c r="G34">
        <f t="shared" si="2"/>
        <v>0.0012772767857142857</v>
      </c>
      <c r="I34">
        <f t="shared" si="34"/>
        <v>0.3273604454099954</v>
      </c>
      <c r="J34">
        <f t="shared" si="3"/>
        <v>0.06555370010287187</v>
      </c>
      <c r="K34">
        <f t="shared" si="35"/>
        <v>0.0012212638482613691</v>
      </c>
      <c r="L34">
        <f t="shared" si="4"/>
        <v>0.056727713549797235</v>
      </c>
      <c r="M34">
        <f t="shared" si="5"/>
        <v>0.000528447221862256</v>
      </c>
      <c r="N34">
        <f t="shared" si="36"/>
        <v>1.125</v>
      </c>
      <c r="O34">
        <f t="shared" si="37"/>
        <v>0.8191349934469198</v>
      </c>
      <c r="P34">
        <f t="shared" si="6"/>
        <v>0.31129354269687437</v>
      </c>
      <c r="Q34">
        <f t="shared" si="7"/>
        <v>0.0012776785714285713</v>
      </c>
      <c r="R34">
        <f t="shared" si="8"/>
        <v>0.2961723888867699</v>
      </c>
      <c r="S34">
        <f t="shared" si="9"/>
        <v>0.1884150120018818</v>
      </c>
      <c r="T34">
        <f t="shared" si="10"/>
        <v>0.001059417679289727</v>
      </c>
      <c r="U34">
        <f t="shared" si="11"/>
        <v>0.1245554439805032</v>
      </c>
      <c r="V34">
        <f t="shared" si="12"/>
        <v>0.00040485174135784503</v>
      </c>
      <c r="X34">
        <f t="shared" si="13"/>
        <v>0.8928571428571429</v>
      </c>
      <c r="AB34">
        <f t="shared" si="38"/>
        <v>1.1625</v>
      </c>
      <c r="AC34">
        <f t="shared" si="14"/>
        <v>0.8928571428571429</v>
      </c>
      <c r="AD34">
        <f t="shared" si="15"/>
        <v>0.2510761560124013</v>
      </c>
      <c r="AE34">
        <f t="shared" si="16"/>
        <v>0.0011381696428571428</v>
      </c>
      <c r="AF34">
        <f t="shared" si="17"/>
        <v>0.2431913201052721</v>
      </c>
      <c r="AG34">
        <f t="shared" si="18"/>
        <v>0.1697785574439202</v>
      </c>
      <c r="AH34">
        <f t="shared" si="19"/>
        <v>0.0009905062993249584</v>
      </c>
      <c r="AI34">
        <f t="shared" si="20"/>
        <v>0.10166650163815806</v>
      </c>
      <c r="AJ34">
        <f t="shared" si="21"/>
        <v>0.00017090920914819612</v>
      </c>
      <c r="AQ34">
        <f t="shared" si="22"/>
        <v>1.29</v>
      </c>
      <c r="AR34">
        <f t="shared" si="23"/>
        <v>0.8928571428571429</v>
      </c>
      <c r="AS34">
        <f t="shared" si="24"/>
        <v>0.0011022767857142856</v>
      </c>
      <c r="AU34">
        <f t="shared" si="25"/>
        <v>0.3273604454099954</v>
      </c>
      <c r="AV34">
        <f t="shared" si="26"/>
        <v>0.06555370010287187</v>
      </c>
      <c r="AW34">
        <f t="shared" si="27"/>
        <v>0.001046263848261369</v>
      </c>
      <c r="AX34">
        <f t="shared" si="28"/>
        <v>0.056727713549797235</v>
      </c>
      <c r="AY34">
        <f t="shared" si="29"/>
        <v>0.0003534472218622561</v>
      </c>
    </row>
    <row r="35" spans="1:51" ht="12">
      <c r="A35">
        <f t="shared" si="30"/>
        <v>0</v>
      </c>
      <c r="B35">
        <f t="shared" si="31"/>
        <v>0.3000000000000001</v>
      </c>
      <c r="C35">
        <f t="shared" si="32"/>
        <v>0.04000000000000009</v>
      </c>
      <c r="D35">
        <f t="shared" si="33"/>
        <v>0.1</v>
      </c>
      <c r="E35">
        <f t="shared" si="0"/>
        <v>1.3</v>
      </c>
      <c r="F35">
        <f t="shared" si="1"/>
        <v>0.8928571428571429</v>
      </c>
      <c r="G35">
        <f t="shared" si="2"/>
        <v>0.0012741071428571426</v>
      </c>
      <c r="I35">
        <f t="shared" si="34"/>
        <v>0.3273604454099952</v>
      </c>
      <c r="J35">
        <f t="shared" si="3"/>
        <v>0.06335218403455371</v>
      </c>
      <c r="K35">
        <f t="shared" si="35"/>
        <v>0.0012275569065445806</v>
      </c>
      <c r="L35">
        <f t="shared" si="4"/>
        <v>0.05507573874568876</v>
      </c>
      <c r="M35">
        <f t="shared" si="5"/>
        <v>0.0005309868344034736</v>
      </c>
      <c r="N35">
        <f t="shared" si="36"/>
        <v>1.125</v>
      </c>
      <c r="O35">
        <f t="shared" si="37"/>
        <v>0.7697044334975366</v>
      </c>
      <c r="P35">
        <f t="shared" si="6"/>
        <v>0.32496684180984087</v>
      </c>
      <c r="Q35">
        <f t="shared" si="7"/>
        <v>0.0012776785714285713</v>
      </c>
      <c r="R35">
        <f t="shared" si="8"/>
        <v>0.3018684127538538</v>
      </c>
      <c r="S35">
        <f t="shared" si="9"/>
        <v>0.19378570779392768</v>
      </c>
      <c r="T35">
        <f t="shared" si="10"/>
        <v>0.0010868785115035926</v>
      </c>
      <c r="U35">
        <f t="shared" si="11"/>
        <v>0.12879464824147988</v>
      </c>
      <c r="V35">
        <f t="shared" si="12"/>
        <v>0.000421899686379828</v>
      </c>
      <c r="X35">
        <f t="shared" si="13"/>
        <v>0.8928571428571429</v>
      </c>
      <c r="AB35">
        <f t="shared" si="38"/>
        <v>1.175</v>
      </c>
      <c r="AC35">
        <f t="shared" si="14"/>
        <v>0.8928571428571429</v>
      </c>
      <c r="AD35">
        <f t="shared" si="15"/>
        <v>0.2510558932127239</v>
      </c>
      <c r="AE35">
        <f t="shared" si="16"/>
        <v>0.001149107142857143</v>
      </c>
      <c r="AF35">
        <f t="shared" si="17"/>
        <v>0.23372074952075783</v>
      </c>
      <c r="AG35">
        <f t="shared" si="18"/>
        <v>0.16348871075687854</v>
      </c>
      <c r="AH35">
        <f t="shared" si="19"/>
        <v>0.0010340865132401963</v>
      </c>
      <c r="AI35">
        <f t="shared" si="20"/>
        <v>0.09668300610455861</v>
      </c>
      <c r="AJ35">
        <f t="shared" si="21"/>
        <v>0.0001650704428620459</v>
      </c>
      <c r="AQ35">
        <f t="shared" si="22"/>
        <v>1.3</v>
      </c>
      <c r="AR35">
        <f t="shared" si="23"/>
        <v>0.8928571428571429</v>
      </c>
      <c r="AS35">
        <f t="shared" si="24"/>
        <v>0.0010991071428571428</v>
      </c>
      <c r="AU35">
        <f t="shared" si="25"/>
        <v>0.3273604454099952</v>
      </c>
      <c r="AV35">
        <f t="shared" si="26"/>
        <v>0.06335218403455371</v>
      </c>
      <c r="AW35">
        <f t="shared" si="27"/>
        <v>0.0010525569065445806</v>
      </c>
      <c r="AX35">
        <f t="shared" si="28"/>
        <v>0.05507573874568876</v>
      </c>
      <c r="AY35">
        <f t="shared" si="29"/>
        <v>0.0003559868344034736</v>
      </c>
    </row>
    <row r="36" spans="1:51" ht="12">
      <c r="A36">
        <f t="shared" si="30"/>
        <v>0</v>
      </c>
      <c r="B36">
        <f t="shared" si="31"/>
        <v>0.3100000000000001</v>
      </c>
      <c r="C36">
        <f t="shared" si="32"/>
        <v>0.05000000000000009</v>
      </c>
      <c r="D36">
        <f t="shared" si="33"/>
        <v>0.1</v>
      </c>
      <c r="E36">
        <f t="shared" si="0"/>
        <v>1.31</v>
      </c>
      <c r="F36">
        <f t="shared" si="1"/>
        <v>0.8928571428571429</v>
      </c>
      <c r="G36">
        <f t="shared" si="2"/>
        <v>0.0012704910714285713</v>
      </c>
      <c r="I36">
        <f t="shared" si="34"/>
        <v>0.3273604454099952</v>
      </c>
      <c r="J36">
        <f t="shared" si="3"/>
        <v>0.06129403290691042</v>
      </c>
      <c r="K36">
        <f t="shared" si="35"/>
        <v>0.0012334723078966298</v>
      </c>
      <c r="L36">
        <f t="shared" si="4"/>
        <v>0.053518842023490776</v>
      </c>
      <c r="M36">
        <f t="shared" si="5"/>
        <v>0.0005333855640970523</v>
      </c>
      <c r="N36">
        <f t="shared" si="36"/>
        <v>1.125</v>
      </c>
      <c r="O36">
        <f t="shared" si="37"/>
        <v>0.7142857142857137</v>
      </c>
      <c r="P36">
        <f t="shared" si="6"/>
        <v>0.3354101966249685</v>
      </c>
      <c r="Q36">
        <f t="shared" si="7"/>
        <v>0.0012776785714285713</v>
      </c>
      <c r="R36">
        <f t="shared" si="8"/>
        <v>0.30853753263570916</v>
      </c>
      <c r="S36">
        <f t="shared" si="9"/>
        <v>0.20021439224925222</v>
      </c>
      <c r="T36">
        <f t="shared" si="10"/>
        <v>0.0011211126621447577</v>
      </c>
      <c r="U36">
        <f t="shared" si="11"/>
        <v>0.13393830522827338</v>
      </c>
      <c r="V36">
        <f t="shared" si="12"/>
        <v>0.000443640715898922</v>
      </c>
      <c r="X36">
        <f t="shared" si="13"/>
        <v>0.8928571428571429</v>
      </c>
      <c r="AB36">
        <f t="shared" si="38"/>
        <v>1.1875000000000002</v>
      </c>
      <c r="AC36">
        <f t="shared" si="14"/>
        <v>0.8928571428571429</v>
      </c>
      <c r="AD36">
        <f t="shared" si="15"/>
        <v>0.2510331175554401</v>
      </c>
      <c r="AE36">
        <f t="shared" si="16"/>
        <v>0.0011595982142857144</v>
      </c>
      <c r="AF36">
        <f t="shared" si="17"/>
        <v>0.22662727972979146</v>
      </c>
      <c r="AG36">
        <f t="shared" si="18"/>
        <v>0.15655678557955266</v>
      </c>
      <c r="AH36">
        <f t="shared" si="19"/>
        <v>0.0010743485950086397</v>
      </c>
      <c r="AI36">
        <f t="shared" si="20"/>
        <v>0.09219389530117028</v>
      </c>
      <c r="AJ36">
        <f t="shared" si="21"/>
        <v>0.00016169545234808876</v>
      </c>
      <c r="AQ36">
        <f t="shared" si="22"/>
        <v>1.31</v>
      </c>
      <c r="AR36">
        <f t="shared" si="23"/>
        <v>0.8928571428571429</v>
      </c>
      <c r="AS36">
        <f t="shared" si="24"/>
        <v>0.0010954910714285713</v>
      </c>
      <c r="AU36">
        <f t="shared" si="25"/>
        <v>0.3273604454099952</v>
      </c>
      <c r="AV36">
        <f t="shared" si="26"/>
        <v>0.06129403290691042</v>
      </c>
      <c r="AW36">
        <f t="shared" si="27"/>
        <v>0.0010584723078966296</v>
      </c>
      <c r="AX36">
        <f t="shared" si="28"/>
        <v>0.053518842023490776</v>
      </c>
      <c r="AY36">
        <f t="shared" si="29"/>
        <v>0.0003583855640970523</v>
      </c>
    </row>
    <row r="37" spans="1:51" ht="12">
      <c r="A37">
        <f t="shared" si="30"/>
        <v>0</v>
      </c>
      <c r="B37">
        <f t="shared" si="31"/>
        <v>0.3200000000000001</v>
      </c>
      <c r="C37">
        <f t="shared" si="32"/>
        <v>0.060000000000000095</v>
      </c>
      <c r="D37">
        <f t="shared" si="33"/>
        <v>0.1</v>
      </c>
      <c r="E37">
        <f t="shared" si="0"/>
        <v>1.32</v>
      </c>
      <c r="F37">
        <f t="shared" si="1"/>
        <v>0.8928571428571429</v>
      </c>
      <c r="G37">
        <f t="shared" si="2"/>
        <v>0.0012664285714285711</v>
      </c>
      <c r="I37">
        <f t="shared" si="34"/>
        <v>0.3273604454099954</v>
      </c>
      <c r="J37">
        <f t="shared" si="3"/>
        <v>0.05936616560034633</v>
      </c>
      <c r="K37">
        <f t="shared" si="35"/>
        <v>0.0012390417391413453</v>
      </c>
      <c r="L37">
        <f t="shared" si="4"/>
        <v>0.052049779625110204</v>
      </c>
      <c r="M37">
        <f t="shared" si="5"/>
        <v>0.000535653686951757</v>
      </c>
      <c r="N37">
        <f t="shared" si="36"/>
        <v>1.125</v>
      </c>
      <c r="O37">
        <f t="shared" si="37"/>
        <v>0.6565126050420163</v>
      </c>
      <c r="P37">
        <f t="shared" si="6"/>
        <v>0.34299717028501775</v>
      </c>
      <c r="Q37">
        <f t="shared" si="7"/>
        <v>0.0012776785714285713</v>
      </c>
      <c r="R37">
        <f t="shared" si="8"/>
        <v>0.31584372492344925</v>
      </c>
      <c r="S37">
        <f t="shared" si="9"/>
        <v>0.20743899749937417</v>
      </c>
      <c r="T37">
        <f t="shared" si="10"/>
        <v>0.0011614751685753765</v>
      </c>
      <c r="U37">
        <f t="shared" si="11"/>
        <v>0.1398115535569685</v>
      </c>
      <c r="V37">
        <f t="shared" si="12"/>
        <v>0.00046992776112494354</v>
      </c>
      <c r="X37">
        <f t="shared" si="13"/>
        <v>0.8928571428571429</v>
      </c>
      <c r="AB37">
        <f t="shared" si="38"/>
        <v>1.2000000000000002</v>
      </c>
      <c r="AC37">
        <f t="shared" si="14"/>
        <v>0.8928571428571429</v>
      </c>
      <c r="AD37">
        <f t="shared" si="15"/>
        <v>0.25100926800193807</v>
      </c>
      <c r="AE37">
        <f t="shared" si="16"/>
        <v>0.0011696428571428572</v>
      </c>
      <c r="AF37">
        <f t="shared" si="17"/>
        <v>0.22155109534680506</v>
      </c>
      <c r="AG37">
        <f t="shared" si="18"/>
        <v>0.1493169193113755</v>
      </c>
      <c r="AH37">
        <f t="shared" si="19"/>
        <v>0.0011109381195461682</v>
      </c>
      <c r="AI37">
        <f t="shared" si="20"/>
        <v>0.08817564094249851</v>
      </c>
      <c r="AJ37">
        <f t="shared" si="21"/>
        <v>0.00016032737958438875</v>
      </c>
      <c r="AQ37">
        <f t="shared" si="22"/>
        <v>1.32</v>
      </c>
      <c r="AR37">
        <f t="shared" si="23"/>
        <v>0.8928571428571429</v>
      </c>
      <c r="AS37">
        <f t="shared" si="24"/>
        <v>0.001091428571428571</v>
      </c>
      <c r="AU37">
        <f t="shared" si="25"/>
        <v>0.3273604454099954</v>
      </c>
      <c r="AV37">
        <f t="shared" si="26"/>
        <v>0.05936616560034633</v>
      </c>
      <c r="AW37">
        <f t="shared" si="27"/>
        <v>0.001064041739141345</v>
      </c>
      <c r="AX37">
        <f t="shared" si="28"/>
        <v>0.052049779625110204</v>
      </c>
      <c r="AY37">
        <f t="shared" si="29"/>
        <v>0.0003606536869517568</v>
      </c>
    </row>
    <row r="38" spans="1:51" ht="12">
      <c r="A38">
        <f t="shared" si="30"/>
        <v>0</v>
      </c>
      <c r="B38">
        <f t="shared" si="31"/>
        <v>0.3300000000000001</v>
      </c>
      <c r="C38">
        <f t="shared" si="32"/>
        <v>0.07000000000000009</v>
      </c>
      <c r="D38">
        <f t="shared" si="33"/>
        <v>0.1</v>
      </c>
      <c r="E38">
        <f t="shared" si="0"/>
        <v>1.33</v>
      </c>
      <c r="F38">
        <f t="shared" si="1"/>
        <v>0.8928571428571429</v>
      </c>
      <c r="G38">
        <f t="shared" si="2"/>
        <v>0.001261919642857143</v>
      </c>
      <c r="I38">
        <f t="shared" si="34"/>
        <v>0.3273604454099954</v>
      </c>
      <c r="J38">
        <f t="shared" si="3"/>
        <v>0.05755699951076861</v>
      </c>
      <c r="K38">
        <f t="shared" si="35"/>
        <v>0.0012442935640404934</v>
      </c>
      <c r="L38">
        <f t="shared" si="4"/>
        <v>0.05066262062858188</v>
      </c>
      <c r="M38">
        <f t="shared" si="5"/>
        <v>0.0005377995815115849</v>
      </c>
      <c r="N38">
        <f t="shared" si="36"/>
        <v>1.125</v>
      </c>
      <c r="O38">
        <f t="shared" si="37"/>
        <v>0.599232981783317</v>
      </c>
      <c r="P38">
        <f t="shared" si="6"/>
        <v>0.34817356622059226</v>
      </c>
      <c r="Q38">
        <f t="shared" si="7"/>
        <v>0.0012776785714285713</v>
      </c>
      <c r="R38">
        <f t="shared" si="8"/>
        <v>0.323488966076966</v>
      </c>
      <c r="S38">
        <f t="shared" si="9"/>
        <v>0.2152127171304372</v>
      </c>
      <c r="T38">
        <f t="shared" si="10"/>
        <v>0.0012073085403055265</v>
      </c>
      <c r="U38">
        <f t="shared" si="11"/>
        <v>0.14624431236961946</v>
      </c>
      <c r="V38">
        <f t="shared" si="12"/>
        <v>0.0005005768608103552</v>
      </c>
      <c r="X38">
        <f t="shared" si="13"/>
        <v>0.8928571428571429</v>
      </c>
      <c r="AB38">
        <f t="shared" si="38"/>
        <v>1.2125000000000001</v>
      </c>
      <c r="AC38">
        <f t="shared" si="14"/>
        <v>0.8928571428571429</v>
      </c>
      <c r="AD38">
        <f t="shared" si="15"/>
        <v>0.2509854628417222</v>
      </c>
      <c r="AE38">
        <f t="shared" si="16"/>
        <v>0.0011792410714285713</v>
      </c>
      <c r="AF38">
        <f t="shared" si="17"/>
        <v>0.21812536879547262</v>
      </c>
      <c r="AG38">
        <f t="shared" si="18"/>
        <v>0.14203146979262382</v>
      </c>
      <c r="AH38">
        <f t="shared" si="19"/>
        <v>0.0011437615612200156</v>
      </c>
      <c r="AI38">
        <f t="shared" si="20"/>
        <v>0.08457396647638432</v>
      </c>
      <c r="AJ38">
        <f t="shared" si="21"/>
        <v>0.00016055479256577062</v>
      </c>
      <c r="AQ38">
        <f t="shared" si="22"/>
        <v>1.33</v>
      </c>
      <c r="AR38">
        <f t="shared" si="23"/>
        <v>0.8928571428571429</v>
      </c>
      <c r="AS38">
        <f t="shared" si="24"/>
        <v>0.001086919642857143</v>
      </c>
      <c r="AU38">
        <f t="shared" si="25"/>
        <v>0.3273604454099954</v>
      </c>
      <c r="AV38">
        <f t="shared" si="26"/>
        <v>0.05755699951076861</v>
      </c>
      <c r="AW38">
        <f t="shared" si="27"/>
        <v>0.0010692935640404934</v>
      </c>
      <c r="AX38">
        <f t="shared" si="28"/>
        <v>0.05066262062858188</v>
      </c>
      <c r="AY38">
        <f t="shared" si="29"/>
        <v>0.00036279958151158484</v>
      </c>
    </row>
    <row r="39" spans="1:51" ht="12">
      <c r="A39">
        <f t="shared" si="30"/>
        <v>0</v>
      </c>
      <c r="B39">
        <f t="shared" si="31"/>
        <v>0.34000000000000014</v>
      </c>
      <c r="C39">
        <f t="shared" si="32"/>
        <v>0.08000000000000008</v>
      </c>
      <c r="D39">
        <f t="shared" si="33"/>
        <v>0.1</v>
      </c>
      <c r="E39">
        <f t="shared" si="0"/>
        <v>1.34</v>
      </c>
      <c r="F39">
        <f t="shared" si="1"/>
        <v>0.8928571428571429</v>
      </c>
      <c r="G39">
        <f t="shared" si="2"/>
        <v>0.0012569642857142855</v>
      </c>
      <c r="I39">
        <f t="shared" si="34"/>
        <v>0.3273604454099952</v>
      </c>
      <c r="J39">
        <f t="shared" si="3"/>
        <v>0.05585629297088503</v>
      </c>
      <c r="K39">
        <f t="shared" si="35"/>
        <v>0.0012492530997013113</v>
      </c>
      <c r="L39">
        <f t="shared" si="4"/>
        <v>0.04935637643317176</v>
      </c>
      <c r="M39">
        <f t="shared" si="5"/>
        <v>0.0005398240689040226</v>
      </c>
      <c r="N39">
        <f t="shared" si="36"/>
        <v>1.125</v>
      </c>
      <c r="O39">
        <f t="shared" si="37"/>
        <v>0.5444250871080135</v>
      </c>
      <c r="P39">
        <f t="shared" si="6"/>
        <v>0.35139096424936367</v>
      </c>
      <c r="Q39">
        <f t="shared" si="7"/>
        <v>0.0012776785714285713</v>
      </c>
      <c r="R39">
        <f t="shared" si="8"/>
        <v>0.3312301600633589</v>
      </c>
      <c r="S39">
        <f t="shared" si="9"/>
        <v>0.22331887804108932</v>
      </c>
      <c r="T39">
        <f t="shared" si="10"/>
        <v>0.0012579773525249877</v>
      </c>
      <c r="U39">
        <f t="shared" si="11"/>
        <v>0.1530811975925671</v>
      </c>
      <c r="V39">
        <f t="shared" si="12"/>
        <v>0.0005353730330305676</v>
      </c>
      <c r="X39">
        <f t="shared" si="13"/>
        <v>0.8928571428571429</v>
      </c>
      <c r="AB39">
        <f t="shared" si="38"/>
        <v>1.225</v>
      </c>
      <c r="AC39">
        <f t="shared" si="14"/>
        <v>0.8928571428571429</v>
      </c>
      <c r="AD39">
        <f t="shared" si="15"/>
        <v>0.2509624764025912</v>
      </c>
      <c r="AE39">
        <f t="shared" si="16"/>
        <v>0.0011883928571428573</v>
      </c>
      <c r="AF39">
        <f t="shared" si="17"/>
        <v>0.21601157812645566</v>
      </c>
      <c r="AG39">
        <f t="shared" si="18"/>
        <v>0.1348899235894876</v>
      </c>
      <c r="AH39">
        <f t="shared" si="19"/>
        <v>0.001172919682804645</v>
      </c>
      <c r="AI39">
        <f t="shared" si="20"/>
        <v>0.08132503547807686</v>
      </c>
      <c r="AJ39">
        <f t="shared" si="21"/>
        <v>0.00016202307436256097</v>
      </c>
      <c r="AQ39">
        <f t="shared" si="22"/>
        <v>1.34</v>
      </c>
      <c r="AR39">
        <f t="shared" si="23"/>
        <v>0.8928571428571429</v>
      </c>
      <c r="AS39">
        <f t="shared" si="24"/>
        <v>0.0010819642857142857</v>
      </c>
      <c r="AU39">
        <f t="shared" si="25"/>
        <v>0.3273604454099952</v>
      </c>
      <c r="AV39">
        <f t="shared" si="26"/>
        <v>0.05585629297088503</v>
      </c>
      <c r="AW39">
        <f t="shared" si="27"/>
        <v>0.0010742530997013113</v>
      </c>
      <c r="AX39">
        <f t="shared" si="28"/>
        <v>0.04935637643317176</v>
      </c>
      <c r="AY39">
        <f t="shared" si="29"/>
        <v>0.0003648240689040226</v>
      </c>
    </row>
    <row r="40" spans="1:51" ht="12">
      <c r="A40">
        <f t="shared" si="30"/>
        <v>0</v>
      </c>
      <c r="B40">
        <f t="shared" si="31"/>
        <v>0.35000000000000014</v>
      </c>
      <c r="C40">
        <f t="shared" si="32"/>
        <v>0.09000000000000008</v>
      </c>
      <c r="D40">
        <f t="shared" si="33"/>
        <v>0.1</v>
      </c>
      <c r="E40">
        <f t="shared" si="0"/>
        <v>1.35</v>
      </c>
      <c r="F40">
        <f t="shared" si="1"/>
        <v>0.8928571428571429</v>
      </c>
      <c r="G40">
        <f t="shared" si="2"/>
        <v>0.0012515624999999999</v>
      </c>
      <c r="I40">
        <f t="shared" si="34"/>
        <v>0.3273604454099952</v>
      </c>
      <c r="J40">
        <f t="shared" si="3"/>
        <v>0.05425475910647572</v>
      </c>
      <c r="K40">
        <f t="shared" si="35"/>
        <v>0.0012539435956107543</v>
      </c>
      <c r="L40">
        <f t="shared" si="4"/>
        <v>0.04810239718229874</v>
      </c>
      <c r="M40">
        <f t="shared" si="5"/>
        <v>0.0005417710020668537</v>
      </c>
      <c r="N40">
        <f t="shared" si="36"/>
        <v>1.125</v>
      </c>
      <c r="O40">
        <f t="shared" si="37"/>
        <v>0.4932912391475925</v>
      </c>
      <c r="P40">
        <f t="shared" si="6"/>
        <v>0.35306471946740403</v>
      </c>
      <c r="Q40">
        <f t="shared" si="7"/>
        <v>0.0012776785714285713</v>
      </c>
      <c r="R40">
        <f t="shared" si="8"/>
        <v>0.3388828506492343</v>
      </c>
      <c r="S40">
        <f t="shared" si="9"/>
        <v>0.23157761454628337</v>
      </c>
      <c r="T40">
        <f t="shared" si="10"/>
        <v>0.0013128904915666903</v>
      </c>
      <c r="U40">
        <f t="shared" si="11"/>
        <v>0.16018684305191452</v>
      </c>
      <c r="V40">
        <f t="shared" si="12"/>
        <v>0.0005740785798483113</v>
      </c>
      <c r="X40">
        <f t="shared" si="13"/>
        <v>0.8928571428571429</v>
      </c>
      <c r="AB40">
        <f t="shared" si="38"/>
        <v>1.2375</v>
      </c>
      <c r="AC40">
        <f t="shared" si="14"/>
        <v>0.8928571428571429</v>
      </c>
      <c r="AD40">
        <f t="shared" si="15"/>
        <v>0.25094078301655476</v>
      </c>
      <c r="AE40">
        <f t="shared" si="16"/>
        <v>0.0011970982142857143</v>
      </c>
      <c r="AF40">
        <f t="shared" si="17"/>
        <v>0.2149166506291138</v>
      </c>
      <c r="AG40">
        <f t="shared" si="18"/>
        <v>0.1280183191458305</v>
      </c>
      <c r="AH40">
        <f t="shared" si="19"/>
        <v>0.0011986401753580794</v>
      </c>
      <c r="AI40">
        <f t="shared" si="20"/>
        <v>0.07836799918954034</v>
      </c>
      <c r="AJ40">
        <f t="shared" si="21"/>
        <v>0.00016443585213958727</v>
      </c>
      <c r="AQ40">
        <f t="shared" si="22"/>
        <v>1.35</v>
      </c>
      <c r="AR40">
        <f t="shared" si="23"/>
        <v>0.8928571428571429</v>
      </c>
      <c r="AS40">
        <f t="shared" si="24"/>
        <v>0.0010765624999999998</v>
      </c>
      <c r="AU40">
        <f t="shared" si="25"/>
        <v>0.3273604454099952</v>
      </c>
      <c r="AV40">
        <f t="shared" si="26"/>
        <v>0.05425475910647572</v>
      </c>
      <c r="AW40">
        <f t="shared" si="27"/>
        <v>0.0010789435956107543</v>
      </c>
      <c r="AX40">
        <f t="shared" si="28"/>
        <v>0.04810239718229874</v>
      </c>
      <c r="AY40">
        <f t="shared" si="29"/>
        <v>0.00036677100206685374</v>
      </c>
    </row>
    <row r="41" spans="1:51" ht="12">
      <c r="A41">
        <f t="shared" si="30"/>
        <v>0</v>
      </c>
      <c r="B41">
        <f t="shared" si="31"/>
        <v>0.36000000000000015</v>
      </c>
      <c r="C41">
        <f t="shared" si="32"/>
        <v>0.10000000000000007</v>
      </c>
      <c r="D41">
        <f t="shared" si="33"/>
        <v>0.1</v>
      </c>
      <c r="E41">
        <f t="shared" si="0"/>
        <v>1.36</v>
      </c>
      <c r="F41">
        <f t="shared" si="1"/>
        <v>0.8928571428571429</v>
      </c>
      <c r="G41">
        <f t="shared" si="2"/>
        <v>0.0012457142857142855</v>
      </c>
      <c r="I41">
        <f t="shared" si="34"/>
        <v>0.3273604454099954</v>
      </c>
      <c r="J41">
        <f t="shared" si="3"/>
        <v>0.05274413457171332</v>
      </c>
      <c r="K41">
        <f t="shared" si="35"/>
        <v>0.001258385916084619</v>
      </c>
      <c r="L41">
        <f t="shared" si="4"/>
        <v>0.04694849005684255</v>
      </c>
      <c r="M41">
        <f t="shared" si="5"/>
        <v>0.000543565557842569</v>
      </c>
      <c r="N41">
        <f t="shared" si="36"/>
        <v>1.125</v>
      </c>
      <c r="O41">
        <f t="shared" si="37"/>
        <v>0.44642857142857106</v>
      </c>
      <c r="P41">
        <f t="shared" si="6"/>
        <v>0.35355339059327373</v>
      </c>
      <c r="Q41">
        <f t="shared" si="7"/>
        <v>0.0012776785714285713</v>
      </c>
      <c r="R41">
        <f t="shared" si="8"/>
        <v>0.3463164389885103</v>
      </c>
      <c r="S41">
        <f t="shared" si="9"/>
        <v>0.2398464609448474</v>
      </c>
      <c r="T41">
        <f t="shared" si="10"/>
        <v>0.001371512893635898</v>
      </c>
      <c r="U41">
        <f t="shared" si="11"/>
        <v>0.16744761934458438</v>
      </c>
      <c r="V41">
        <f t="shared" si="12"/>
        <v>0.0006164421784740333</v>
      </c>
      <c r="X41">
        <f t="shared" si="13"/>
        <v>0.8928571428571429</v>
      </c>
      <c r="AB41">
        <f t="shared" si="38"/>
        <v>1.25</v>
      </c>
      <c r="AC41">
        <f t="shared" si="14"/>
        <v>0.8928571428571429</v>
      </c>
      <c r="AD41">
        <f t="shared" si="15"/>
        <v>0.25092062696298</v>
      </c>
      <c r="AE41">
        <f t="shared" si="16"/>
        <v>0.0012053571428571428</v>
      </c>
      <c r="AF41">
        <f t="shared" si="17"/>
        <v>0.21459758359324743</v>
      </c>
      <c r="AG41">
        <f t="shared" si="18"/>
        <v>0.12149256331898695</v>
      </c>
      <c r="AH41">
        <f t="shared" si="19"/>
        <v>0.0012212209638963985</v>
      </c>
      <c r="AI41">
        <f t="shared" si="20"/>
        <v>0.07565077143832025</v>
      </c>
      <c r="AJ41">
        <f t="shared" si="21"/>
        <v>0.00016755088219711157</v>
      </c>
      <c r="AQ41">
        <f t="shared" si="22"/>
        <v>1.36</v>
      </c>
      <c r="AR41">
        <f t="shared" si="23"/>
        <v>0.8928571428571429</v>
      </c>
      <c r="AS41">
        <f t="shared" si="24"/>
        <v>0.0010707142857142855</v>
      </c>
      <c r="AU41">
        <f t="shared" si="25"/>
        <v>0.3273604454099954</v>
      </c>
      <c r="AV41">
        <f t="shared" si="26"/>
        <v>0.05274413457171332</v>
      </c>
      <c r="AW41">
        <f t="shared" si="27"/>
        <v>0.0010833859160846193</v>
      </c>
      <c r="AX41">
        <f t="shared" si="28"/>
        <v>0.04694849005684255</v>
      </c>
      <c r="AY41">
        <f t="shared" si="29"/>
        <v>0.00036856555784256886</v>
      </c>
    </row>
    <row r="42" spans="1:51" ht="12">
      <c r="A42">
        <f t="shared" si="30"/>
        <v>0</v>
      </c>
      <c r="B42">
        <f t="shared" si="31"/>
        <v>0.37000000000000016</v>
      </c>
      <c r="C42">
        <f t="shared" si="32"/>
        <v>0.11000000000000007</v>
      </c>
      <c r="D42">
        <f t="shared" si="33"/>
        <v>0.1</v>
      </c>
      <c r="E42">
        <f t="shared" si="0"/>
        <v>1.37</v>
      </c>
      <c r="F42">
        <f t="shared" si="1"/>
        <v>0.8928571428571429</v>
      </c>
      <c r="G42">
        <f t="shared" si="2"/>
        <v>0.0012394196428571426</v>
      </c>
      <c r="I42">
        <f t="shared" si="34"/>
        <v>0.3273604454099954</v>
      </c>
      <c r="J42">
        <f t="shared" si="3"/>
        <v>0.051316715528326104</v>
      </c>
      <c r="K42">
        <f t="shared" si="35"/>
        <v>0.0012625998056085136</v>
      </c>
      <c r="L42">
        <f t="shared" si="4"/>
        <v>0.044835894484190994</v>
      </c>
      <c r="M42">
        <f t="shared" si="5"/>
        <v>0.0005468585351622189</v>
      </c>
      <c r="N42">
        <f t="shared" si="36"/>
        <v>1.125</v>
      </c>
      <c r="O42">
        <f t="shared" si="37"/>
        <v>0.4040077569489332</v>
      </c>
      <c r="P42">
        <f t="shared" si="6"/>
        <v>0.35315321684806406</v>
      </c>
      <c r="Q42">
        <f t="shared" si="7"/>
        <v>0.0012776785714285713</v>
      </c>
      <c r="R42">
        <f t="shared" si="8"/>
        <v>0.35344529755008625</v>
      </c>
      <c r="S42">
        <f t="shared" si="9"/>
        <v>0.24801722570386753</v>
      </c>
      <c r="T42">
        <f t="shared" si="10"/>
        <v>0.001433369529405948</v>
      </c>
      <c r="U42">
        <f t="shared" si="11"/>
        <v>0.17477096093319078</v>
      </c>
      <c r="V42">
        <f t="shared" si="12"/>
        <v>0.0006622074312146129</v>
      </c>
      <c r="X42">
        <f t="shared" si="13"/>
        <v>0.8928571428571429</v>
      </c>
      <c r="AB42">
        <f t="shared" si="38"/>
        <v>1.2625000000000002</v>
      </c>
      <c r="AC42">
        <f t="shared" si="14"/>
        <v>0.8928571428571429</v>
      </c>
      <c r="AD42">
        <f t="shared" si="15"/>
        <v>0.2509020921328778</v>
      </c>
      <c r="AE42">
        <f t="shared" si="16"/>
        <v>0.001213169642857143</v>
      </c>
      <c r="AF42">
        <f t="shared" si="17"/>
        <v>0.21485884779287212</v>
      </c>
      <c r="AG42">
        <f t="shared" si="18"/>
        <v>0.11535162025372789</v>
      </c>
      <c r="AH42">
        <f t="shared" si="19"/>
        <v>0.0012409880513617397</v>
      </c>
      <c r="AI42">
        <f t="shared" si="20"/>
        <v>0.07313152520393315</v>
      </c>
      <c r="AJ42">
        <f t="shared" si="21"/>
        <v>0.0001711734350405593</v>
      </c>
      <c r="AQ42">
        <f t="shared" si="22"/>
        <v>1.37</v>
      </c>
      <c r="AR42">
        <f t="shared" si="23"/>
        <v>0.8928571428571429</v>
      </c>
      <c r="AS42">
        <f t="shared" si="24"/>
        <v>0.0010644196428571426</v>
      </c>
      <c r="AU42">
        <f t="shared" si="25"/>
        <v>0.3273604454099954</v>
      </c>
      <c r="AV42">
        <f t="shared" si="26"/>
        <v>0.051316715528326104</v>
      </c>
      <c r="AW42">
        <f t="shared" si="27"/>
        <v>0.0010875998056085136</v>
      </c>
      <c r="AX42">
        <f t="shared" si="28"/>
        <v>0.044835894484190994</v>
      </c>
      <c r="AY42">
        <f t="shared" si="29"/>
        <v>0.0003718585351622189</v>
      </c>
    </row>
    <row r="43" spans="1:51" ht="12">
      <c r="A43">
        <f t="shared" si="30"/>
        <v>0</v>
      </c>
      <c r="B43">
        <f t="shared" si="31"/>
        <v>0.38000000000000017</v>
      </c>
      <c r="C43">
        <f t="shared" si="32"/>
        <v>0.12000000000000006</v>
      </c>
      <c r="D43">
        <f t="shared" si="33"/>
        <v>0.1</v>
      </c>
      <c r="E43">
        <f t="shared" si="0"/>
        <v>1.3800000000000001</v>
      </c>
      <c r="F43">
        <f t="shared" si="1"/>
        <v>0.8928571428571429</v>
      </c>
      <c r="G43">
        <f t="shared" si="2"/>
        <v>0.0012326785714285712</v>
      </c>
      <c r="I43">
        <f t="shared" si="34"/>
        <v>0.3273604454099952</v>
      </c>
      <c r="J43">
        <f t="shared" si="3"/>
        <v>0.04997239774815179</v>
      </c>
      <c r="K43">
        <f t="shared" si="35"/>
        <v>0.0012665829208914664</v>
      </c>
      <c r="L43">
        <f t="shared" si="4"/>
        <v>0.041629339406540726</v>
      </c>
      <c r="M43">
        <f t="shared" si="5"/>
        <v>0.0005518752795397152</v>
      </c>
      <c r="N43">
        <f t="shared" si="36"/>
        <v>1.125</v>
      </c>
      <c r="O43">
        <f t="shared" si="37"/>
        <v>0.3659250585480094</v>
      </c>
      <c r="P43">
        <f t="shared" si="6"/>
        <v>0.35210141981546395</v>
      </c>
      <c r="Q43">
        <f t="shared" si="7"/>
        <v>0.0012776785714285713</v>
      </c>
      <c r="R43">
        <f t="shared" si="8"/>
        <v>0.36021887918244466</v>
      </c>
      <c r="S43">
        <f t="shared" si="9"/>
        <v>0.25601108597101085</v>
      </c>
      <c r="T43">
        <f t="shared" si="10"/>
        <v>0.0014980443057984268</v>
      </c>
      <c r="U43">
        <f t="shared" si="11"/>
        <v>0.18208335485962607</v>
      </c>
      <c r="V43">
        <f t="shared" si="12"/>
        <v>0.0007111200726075995</v>
      </c>
      <c r="X43">
        <f t="shared" si="13"/>
        <v>0.8928571428571429</v>
      </c>
      <c r="AB43">
        <f t="shared" si="38"/>
        <v>1.2750000000000001</v>
      </c>
      <c r="AC43">
        <f t="shared" si="14"/>
        <v>0.8928571428571429</v>
      </c>
      <c r="AD43">
        <f t="shared" si="15"/>
        <v>0.2508851594808424</v>
      </c>
      <c r="AE43">
        <f t="shared" si="16"/>
        <v>0.0012205357142857146</v>
      </c>
      <c r="AF43">
        <f t="shared" si="17"/>
        <v>0.21554642219634834</v>
      </c>
      <c r="AG43">
        <f t="shared" si="18"/>
        <v>0.10960871688750355</v>
      </c>
      <c r="AH43">
        <f t="shared" si="19"/>
        <v>0.001258267202663431</v>
      </c>
      <c r="AI43">
        <f t="shared" si="20"/>
        <v>0.07077795794200437</v>
      </c>
      <c r="AJ43">
        <f t="shared" si="21"/>
        <v>0.00017514901002359975</v>
      </c>
      <c r="AQ43">
        <f t="shared" si="22"/>
        <v>1.3800000000000001</v>
      </c>
      <c r="AR43">
        <f t="shared" si="23"/>
        <v>0.8928571428571429</v>
      </c>
      <c r="AS43">
        <f t="shared" si="24"/>
        <v>0.0010576785714285712</v>
      </c>
      <c r="AU43">
        <f t="shared" si="25"/>
        <v>0.3273604454099952</v>
      </c>
      <c r="AV43">
        <f t="shared" si="26"/>
        <v>0.04997239774815179</v>
      </c>
      <c r="AW43">
        <f t="shared" si="27"/>
        <v>0.0010915829208914666</v>
      </c>
      <c r="AX43">
        <f t="shared" si="28"/>
        <v>0.041629339406540726</v>
      </c>
      <c r="AY43">
        <f t="shared" si="29"/>
        <v>0.0003768752795397152</v>
      </c>
    </row>
    <row r="44" spans="1:51" ht="12">
      <c r="A44">
        <f t="shared" si="30"/>
        <v>0</v>
      </c>
      <c r="B44">
        <f t="shared" si="31"/>
        <v>0.3900000000000002</v>
      </c>
      <c r="C44">
        <f t="shared" si="32"/>
        <v>0.13000000000000006</v>
      </c>
      <c r="D44">
        <f t="shared" si="33"/>
        <v>0.1</v>
      </c>
      <c r="E44">
        <f t="shared" si="0"/>
        <v>1.3900000000000001</v>
      </c>
      <c r="F44">
        <f t="shared" si="1"/>
        <v>0.8928571428571429</v>
      </c>
      <c r="G44">
        <f t="shared" si="2"/>
        <v>0.0012254910714285712</v>
      </c>
      <c r="I44">
        <f t="shared" si="34"/>
        <v>0.3273604454099952</v>
      </c>
      <c r="J44">
        <f t="shared" si="3"/>
        <v>0.048694770015990756</v>
      </c>
      <c r="K44">
        <f t="shared" si="35"/>
        <v>0.0012703816124567497</v>
      </c>
      <c r="L44">
        <f t="shared" si="4"/>
        <v>0.052793852833445676</v>
      </c>
      <c r="M44">
        <f t="shared" si="5"/>
        <v>0.0005345043193257712</v>
      </c>
      <c r="N44">
        <f t="shared" si="36"/>
        <v>1.125</v>
      </c>
      <c r="O44">
        <f t="shared" si="37"/>
        <v>0.33191715347849166</v>
      </c>
      <c r="P44">
        <f t="shared" si="6"/>
        <v>0.3505836874885731</v>
      </c>
      <c r="Q44">
        <f t="shared" si="7"/>
        <v>0.0012776785714285713</v>
      </c>
      <c r="R44">
        <f t="shared" si="8"/>
        <v>0.3666125789294239</v>
      </c>
      <c r="S44">
        <f t="shared" si="9"/>
        <v>0.2637732190141875</v>
      </c>
      <c r="T44">
        <f t="shared" si="10"/>
        <v>0.0015651760258524577</v>
      </c>
      <c r="U44">
        <f t="shared" si="11"/>
        <v>0.1893277543909991</v>
      </c>
      <c r="V44">
        <f t="shared" si="12"/>
        <v>0.0007629335159643776</v>
      </c>
      <c r="X44">
        <f t="shared" si="13"/>
        <v>0.8928571428571429</v>
      </c>
      <c r="AB44">
        <f t="shared" si="38"/>
        <v>1.2875</v>
      </c>
      <c r="AC44">
        <f t="shared" si="14"/>
        <v>0.8928571428571429</v>
      </c>
      <c r="AD44">
        <f t="shared" si="15"/>
        <v>0.2508697494931535</v>
      </c>
      <c r="AE44">
        <f t="shared" si="16"/>
        <v>0.0012274553571428573</v>
      </c>
      <c r="AF44">
        <f t="shared" si="17"/>
        <v>0.21654083084173248</v>
      </c>
      <c r="AG44">
        <f t="shared" si="18"/>
        <v>0.10426005958798505</v>
      </c>
      <c r="AH44">
        <f t="shared" si="19"/>
        <v>0.0012733667826206844</v>
      </c>
      <c r="AI44">
        <f t="shared" si="20"/>
        <v>0.06856566570318087</v>
      </c>
      <c r="AJ44">
        <f t="shared" si="21"/>
        <v>0.00017935635612073613</v>
      </c>
      <c r="AQ44">
        <f t="shared" si="22"/>
        <v>1.3900000000000001</v>
      </c>
      <c r="AR44">
        <f t="shared" si="23"/>
        <v>0.8928571428571429</v>
      </c>
      <c r="AS44">
        <f t="shared" si="24"/>
        <v>0.0010504910714285714</v>
      </c>
      <c r="AU44">
        <f t="shared" si="25"/>
        <v>0.3273604454099952</v>
      </c>
      <c r="AV44">
        <f t="shared" si="26"/>
        <v>0.048694770015990756</v>
      </c>
      <c r="AW44">
        <f t="shared" si="27"/>
        <v>0.0010953816124567497</v>
      </c>
      <c r="AX44">
        <f t="shared" si="28"/>
        <v>0.052793852833445676</v>
      </c>
      <c r="AY44">
        <f t="shared" si="29"/>
        <v>0.00035950431932577114</v>
      </c>
    </row>
    <row r="45" spans="1:51" ht="12">
      <c r="A45">
        <f t="shared" si="30"/>
        <v>0</v>
      </c>
      <c r="B45">
        <f t="shared" si="31"/>
        <v>0.4000000000000002</v>
      </c>
      <c r="C45">
        <f t="shared" si="32"/>
        <v>0.14000000000000007</v>
      </c>
      <c r="D45">
        <f t="shared" si="33"/>
        <v>0.1</v>
      </c>
      <c r="E45">
        <f t="shared" si="0"/>
        <v>1.4000000000000001</v>
      </c>
      <c r="F45">
        <f t="shared" si="1"/>
        <v>0.8928571428571429</v>
      </c>
      <c r="G45">
        <f t="shared" si="2"/>
        <v>0.0012178571428571427</v>
      </c>
      <c r="I45">
        <f t="shared" si="34"/>
        <v>0.3273604454099952</v>
      </c>
      <c r="J45">
        <f t="shared" si="3"/>
        <v>0.04758700156603702</v>
      </c>
      <c r="K45">
        <f t="shared" si="35"/>
        <v>0.0012736857327372603</v>
      </c>
      <c r="L45">
        <f t="shared" si="4"/>
        <v>0</v>
      </c>
      <c r="M45">
        <f t="shared" si="5"/>
        <v>0.0006191311536655484</v>
      </c>
      <c r="N45">
        <f t="shared" si="36"/>
        <v>1.125</v>
      </c>
      <c r="O45">
        <f t="shared" si="37"/>
        <v>0.30164092664092657</v>
      </c>
      <c r="P45">
        <f t="shared" si="6"/>
        <v>0.3487429162314578</v>
      </c>
      <c r="Q45">
        <f t="shared" si="7"/>
        <v>0.0012776785714285713</v>
      </c>
      <c r="R45">
        <f t="shared" si="8"/>
        <v>0.372620107186856</v>
      </c>
      <c r="S45">
        <f t="shared" si="9"/>
        <v>0.2712677304352834</v>
      </c>
      <c r="T45">
        <f t="shared" si="10"/>
        <v>0.00163445292680182</v>
      </c>
      <c r="U45">
        <f t="shared" si="11"/>
        <v>0.19646090020829304</v>
      </c>
      <c r="V45">
        <f t="shared" si="12"/>
        <v>0.0008174127596049816</v>
      </c>
      <c r="X45">
        <f t="shared" si="13"/>
        <v>0.8928571428571429</v>
      </c>
      <c r="AB45">
        <f t="shared" si="38"/>
        <v>1.3</v>
      </c>
      <c r="AC45">
        <f t="shared" si="14"/>
        <v>0.8928571428571429</v>
      </c>
      <c r="AD45">
        <f t="shared" si="15"/>
        <v>0.25085575129774124</v>
      </c>
      <c r="AE45">
        <f t="shared" si="16"/>
        <v>0.0012339285714285714</v>
      </c>
      <c r="AF45">
        <f t="shared" si="17"/>
        <v>0.217750447049333</v>
      </c>
      <c r="AG45">
        <f t="shared" si="18"/>
        <v>0.09929123076884466</v>
      </c>
      <c r="AH45">
        <f t="shared" si="19"/>
        <v>0.0012865686825375056</v>
      </c>
      <c r="AI45">
        <f t="shared" si="20"/>
        <v>0.06647636806907657</v>
      </c>
      <c r="AJ45">
        <f t="shared" si="21"/>
        <v>0.0001837012468975273</v>
      </c>
      <c r="AQ45">
        <f t="shared" si="22"/>
        <v>1.4000000000000001</v>
      </c>
      <c r="AR45">
        <f t="shared" si="23"/>
        <v>0.8928571428571429</v>
      </c>
      <c r="AS45">
        <f t="shared" si="24"/>
        <v>0.0010428571428571427</v>
      </c>
      <c r="AU45">
        <f t="shared" si="25"/>
        <v>0.3273604454099952</v>
      </c>
      <c r="AV45">
        <f t="shared" si="26"/>
        <v>0.04758700156603702</v>
      </c>
      <c r="AW45">
        <f t="shared" si="27"/>
        <v>0.0010986857327372605</v>
      </c>
      <c r="AX45">
        <f t="shared" si="28"/>
        <v>0</v>
      </c>
      <c r="AY45">
        <f t="shared" si="29"/>
        <v>0.00044413115366554834</v>
      </c>
    </row>
    <row r="46" spans="1:51" ht="12">
      <c r="A46">
        <f t="shared" si="30"/>
        <v>0</v>
      </c>
      <c r="B46">
        <f t="shared" si="31"/>
        <v>0.4100000000000002</v>
      </c>
      <c r="C46">
        <f t="shared" si="32"/>
        <v>0.15000000000000008</v>
      </c>
      <c r="D46">
        <f t="shared" si="33"/>
        <v>0.1</v>
      </c>
      <c r="E46">
        <f t="shared" si="0"/>
        <v>1.4100000000000001</v>
      </c>
      <c r="F46">
        <f t="shared" si="1"/>
        <v>0.8928571428571429</v>
      </c>
      <c r="G46">
        <f t="shared" si="2"/>
        <v>0.0012097767857142854</v>
      </c>
      <c r="I46">
        <f t="shared" si="34"/>
        <v>0.3273604454099954</v>
      </c>
      <c r="J46">
        <f t="shared" si="3"/>
        <v>0.04656990533107394</v>
      </c>
      <c r="K46">
        <f t="shared" si="35"/>
        <v>0.0012767280141002698</v>
      </c>
      <c r="L46">
        <f t="shared" si="4"/>
        <v>0</v>
      </c>
      <c r="M46">
        <f t="shared" si="5"/>
        <v>0.0006191311536655488</v>
      </c>
      <c r="N46">
        <f t="shared" si="36"/>
        <v>1.125</v>
      </c>
      <c r="O46">
        <f t="shared" si="37"/>
        <v>0.2747252747252746</v>
      </c>
      <c r="P46">
        <f t="shared" si="6"/>
        <v>0.3466876226407682</v>
      </c>
      <c r="Q46">
        <f t="shared" si="7"/>
        <v>0.0012776785714285713</v>
      </c>
      <c r="R46">
        <f t="shared" si="8"/>
        <v>0.3782475263481617</v>
      </c>
      <c r="S46">
        <f t="shared" si="9"/>
        <v>0.2784732375411435</v>
      </c>
      <c r="T46">
        <f t="shared" si="10"/>
        <v>0.0017056067786248123</v>
      </c>
      <c r="U46">
        <f t="shared" si="11"/>
        <v>0.20345081621102193</v>
      </c>
      <c r="V46">
        <f t="shared" si="12"/>
        <v>0.0008743368602107649</v>
      </c>
      <c r="X46">
        <f t="shared" si="13"/>
        <v>0.8928571428571429</v>
      </c>
      <c r="AB46">
        <f t="shared" si="38"/>
        <v>1.3125</v>
      </c>
      <c r="AC46">
        <f t="shared" si="14"/>
        <v>0.8928571428571429</v>
      </c>
      <c r="AD46">
        <f t="shared" si="15"/>
        <v>0.25084304144969044</v>
      </c>
      <c r="AE46">
        <f t="shared" si="16"/>
        <v>0.001239955357142857</v>
      </c>
      <c r="AF46">
        <f t="shared" si="17"/>
        <v>0.2191056259012969</v>
      </c>
      <c r="AG46">
        <f t="shared" si="18"/>
        <v>0.09468168616898086</v>
      </c>
      <c r="AH46">
        <f t="shared" si="19"/>
        <v>0.0012981246573946096</v>
      </c>
      <c r="AI46">
        <f t="shared" si="20"/>
        <v>0.0644963267432838</v>
      </c>
      <c r="AJ46">
        <f t="shared" si="21"/>
        <v>0.0001881111574985498</v>
      </c>
      <c r="AQ46">
        <f t="shared" si="22"/>
        <v>1.4100000000000001</v>
      </c>
      <c r="AR46">
        <f t="shared" si="23"/>
        <v>0.8928571428571429</v>
      </c>
      <c r="AS46">
        <f t="shared" si="24"/>
        <v>0.0010347767857142854</v>
      </c>
      <c r="AU46">
        <f t="shared" si="25"/>
        <v>0.3273604454099954</v>
      </c>
      <c r="AV46">
        <f t="shared" si="26"/>
        <v>0.04656990533107394</v>
      </c>
      <c r="AW46">
        <f t="shared" si="27"/>
        <v>0.0011017280141002697</v>
      </c>
      <c r="AX46">
        <f t="shared" si="28"/>
        <v>0</v>
      </c>
      <c r="AY46">
        <f t="shared" si="29"/>
        <v>0.0004441311536655487</v>
      </c>
    </row>
    <row r="47" spans="1:51" ht="12">
      <c r="A47">
        <f t="shared" si="30"/>
        <v>0</v>
      </c>
      <c r="B47">
        <f t="shared" si="31"/>
        <v>0.4200000000000002</v>
      </c>
      <c r="C47">
        <f t="shared" si="32"/>
        <v>0.1600000000000001</v>
      </c>
      <c r="D47">
        <f t="shared" si="33"/>
        <v>0.1</v>
      </c>
      <c r="E47">
        <f t="shared" si="0"/>
        <v>1.4200000000000002</v>
      </c>
      <c r="F47">
        <f t="shared" si="1"/>
        <v>0.8928571428571429</v>
      </c>
      <c r="G47">
        <f t="shared" si="2"/>
        <v>0.0012012499999999998</v>
      </c>
      <c r="I47">
        <f t="shared" si="34"/>
        <v>0.3273604454099952</v>
      </c>
      <c r="J47">
        <f t="shared" si="3"/>
        <v>0.04357263373412475</v>
      </c>
      <c r="K47">
        <f t="shared" si="35"/>
        <v>0.0012857416457877772</v>
      </c>
      <c r="L47">
        <f t="shared" si="4"/>
        <v>0</v>
      </c>
      <c r="M47">
        <f t="shared" si="5"/>
        <v>0.0006191311536655484</v>
      </c>
      <c r="N47">
        <f t="shared" si="36"/>
        <v>1.125</v>
      </c>
      <c r="O47">
        <f t="shared" si="37"/>
        <v>0.2508025682182985</v>
      </c>
      <c r="P47">
        <f t="shared" si="6"/>
        <v>0.344499311002067</v>
      </c>
      <c r="Q47">
        <f t="shared" si="7"/>
        <v>0.0012776785714285713</v>
      </c>
      <c r="R47">
        <f t="shared" si="8"/>
        <v>0.3835087989034103</v>
      </c>
      <c r="S47">
        <f t="shared" si="9"/>
        <v>0.28537921620905166</v>
      </c>
      <c r="T47">
        <f t="shared" si="10"/>
        <v>0.0017784071229150834</v>
      </c>
      <c r="U47">
        <f t="shared" si="11"/>
        <v>0.21027460274098378</v>
      </c>
      <c r="V47">
        <f t="shared" si="12"/>
        <v>0.0009335002539482861</v>
      </c>
      <c r="X47">
        <f t="shared" si="13"/>
        <v>0.8928571428571429</v>
      </c>
      <c r="AB47">
        <f t="shared" si="38"/>
        <v>1.3250000000000002</v>
      </c>
      <c r="AC47">
        <f t="shared" si="14"/>
        <v>0.8928571428571429</v>
      </c>
      <c r="AD47">
        <f t="shared" si="15"/>
        <v>0.250831495377348</v>
      </c>
      <c r="AE47">
        <f t="shared" si="16"/>
        <v>0.0012455357142857142</v>
      </c>
      <c r="AF47">
        <f t="shared" si="17"/>
        <v>0.22055382776116195</v>
      </c>
      <c r="AG47">
        <f t="shared" si="18"/>
        <v>0.09040780713753226</v>
      </c>
      <c r="AH47">
        <f t="shared" si="19"/>
        <v>0.0013082560230508037</v>
      </c>
      <c r="AI47">
        <f t="shared" si="20"/>
        <v>0.06261507223299842</v>
      </c>
      <c r="AJ47">
        <f t="shared" si="21"/>
        <v>0.00019253083414050306</v>
      </c>
      <c r="AQ47">
        <f t="shared" si="22"/>
        <v>1.4200000000000002</v>
      </c>
      <c r="AR47">
        <f t="shared" si="23"/>
        <v>0.8928571428571429</v>
      </c>
      <c r="AS47">
        <f t="shared" si="24"/>
        <v>0.0010262499999999998</v>
      </c>
      <c r="AU47">
        <f t="shared" si="25"/>
        <v>0.3273604454099952</v>
      </c>
      <c r="AV47">
        <f t="shared" si="26"/>
        <v>0.04357263373412475</v>
      </c>
      <c r="AW47">
        <f t="shared" si="27"/>
        <v>0.0011107416457877771</v>
      </c>
      <c r="AX47">
        <f t="shared" si="28"/>
        <v>0</v>
      </c>
      <c r="AY47">
        <f t="shared" si="29"/>
        <v>0.00044413115366554834</v>
      </c>
    </row>
    <row r="48" spans="1:51" ht="12">
      <c r="A48">
        <f t="shared" si="30"/>
        <v>0</v>
      </c>
      <c r="B48">
        <f t="shared" si="31"/>
        <v>0.4300000000000002</v>
      </c>
      <c r="C48">
        <f t="shared" si="32"/>
        <v>0.1700000000000001</v>
      </c>
      <c r="D48">
        <f t="shared" si="33"/>
        <v>0.1</v>
      </c>
      <c r="E48">
        <f t="shared" si="0"/>
        <v>1.4300000000000002</v>
      </c>
      <c r="F48">
        <f t="shared" si="1"/>
        <v>0.8928571428571429</v>
      </c>
      <c r="G48">
        <f t="shared" si="2"/>
        <v>0.0011922767857142854</v>
      </c>
      <c r="I48">
        <f t="shared" si="34"/>
        <v>0.3273604454099952</v>
      </c>
      <c r="J48">
        <f t="shared" si="3"/>
        <v>0.04818766933366245</v>
      </c>
      <c r="K48">
        <f t="shared" si="35"/>
        <v>0.0012718929225523517</v>
      </c>
      <c r="L48">
        <f t="shared" si="4"/>
        <v>0</v>
      </c>
      <c r="M48">
        <f t="shared" si="5"/>
        <v>0.0006191311536655484</v>
      </c>
      <c r="N48">
        <f t="shared" si="36"/>
        <v>1.125</v>
      </c>
      <c r="O48">
        <f t="shared" si="37"/>
        <v>0.22952625780389266</v>
      </c>
      <c r="P48">
        <f t="shared" si="6"/>
        <v>0.34223858543029084</v>
      </c>
      <c r="Q48">
        <f t="shared" si="7"/>
        <v>0.0012776785714285713</v>
      </c>
      <c r="R48">
        <f t="shared" si="8"/>
        <v>0.38842258062743074</v>
      </c>
      <c r="S48">
        <f t="shared" si="9"/>
        <v>0.29198308342753954</v>
      </c>
      <c r="T48">
        <f t="shared" si="10"/>
        <v>0.0018526559579004596</v>
      </c>
      <c r="U48">
        <f t="shared" si="11"/>
        <v>0.21691656311969948</v>
      </c>
      <c r="V48">
        <f t="shared" si="12"/>
        <v>0.0009947132087523998</v>
      </c>
      <c r="X48">
        <f t="shared" si="13"/>
        <v>0.8928571428571429</v>
      </c>
      <c r="AB48">
        <f t="shared" si="38"/>
        <v>1.3375000000000001</v>
      </c>
      <c r="AC48">
        <f t="shared" si="14"/>
        <v>0.8928571428571429</v>
      </c>
      <c r="AD48">
        <f t="shared" si="15"/>
        <v>0.2508209938992107</v>
      </c>
      <c r="AE48">
        <f t="shared" si="16"/>
        <v>0.001250669642857143</v>
      </c>
      <c r="AF48">
        <f t="shared" si="17"/>
        <v>0.2220556958570713</v>
      </c>
      <c r="AG48">
        <f t="shared" si="18"/>
        <v>0.08644490412718829</v>
      </c>
      <c r="AH48">
        <f t="shared" si="19"/>
        <v>0.0013171552696903512</v>
      </c>
      <c r="AI48">
        <f t="shared" si="20"/>
        <v>0.060824439683445676</v>
      </c>
      <c r="AJ48">
        <f t="shared" si="21"/>
        <v>0.0001969186728454009</v>
      </c>
      <c r="AQ48">
        <f t="shared" si="22"/>
        <v>1.4300000000000002</v>
      </c>
      <c r="AR48">
        <f t="shared" si="23"/>
        <v>0.8928571428571429</v>
      </c>
      <c r="AS48">
        <f t="shared" si="24"/>
        <v>0.0010172767857142854</v>
      </c>
      <c r="AU48">
        <f t="shared" si="25"/>
        <v>0.3273604454099952</v>
      </c>
      <c r="AV48">
        <f t="shared" si="26"/>
        <v>0.04818766933366245</v>
      </c>
      <c r="AW48">
        <f t="shared" si="27"/>
        <v>0.0010968929225523517</v>
      </c>
      <c r="AX48">
        <f t="shared" si="28"/>
        <v>0</v>
      </c>
      <c r="AY48">
        <f t="shared" si="29"/>
        <v>0.00044413115366554834</v>
      </c>
    </row>
    <row r="49" spans="1:51" ht="12">
      <c r="A49">
        <f t="shared" si="30"/>
        <v>0</v>
      </c>
      <c r="B49">
        <f t="shared" si="31"/>
        <v>0.4400000000000002</v>
      </c>
      <c r="C49">
        <f t="shared" si="32"/>
        <v>0.1800000000000001</v>
      </c>
      <c r="D49">
        <f t="shared" si="33"/>
        <v>0.1</v>
      </c>
      <c r="E49">
        <f t="shared" si="0"/>
        <v>1.4400000000000002</v>
      </c>
      <c r="F49">
        <f t="shared" si="1"/>
        <v>0.8928571428571429</v>
      </c>
      <c r="G49">
        <f t="shared" si="2"/>
        <v>0.0011828571428571426</v>
      </c>
      <c r="I49">
        <f t="shared" si="34"/>
        <v>0.3273604454099952</v>
      </c>
      <c r="J49">
        <f t="shared" si="3"/>
        <v>0</v>
      </c>
      <c r="K49">
        <f t="shared" si="35"/>
        <v>0.001425696647880563</v>
      </c>
      <c r="L49">
        <f t="shared" si="4"/>
        <v>0</v>
      </c>
      <c r="M49">
        <f t="shared" si="5"/>
        <v>0.0006191311536655484</v>
      </c>
      <c r="N49">
        <f t="shared" si="36"/>
        <v>1.125</v>
      </c>
      <c r="O49">
        <f t="shared" si="37"/>
        <v>0.2105795148247977</v>
      </c>
      <c r="P49">
        <f t="shared" si="6"/>
        <v>0.33995005182504245</v>
      </c>
      <c r="Q49">
        <f t="shared" si="7"/>
        <v>0.0012776785714285713</v>
      </c>
      <c r="R49">
        <f t="shared" si="8"/>
        <v>0.3930099799254072</v>
      </c>
      <c r="S49">
        <f t="shared" si="9"/>
        <v>0.29828792549816113</v>
      </c>
      <c r="T49">
        <f t="shared" si="10"/>
        <v>0.0019281830019276147</v>
      </c>
      <c r="U49">
        <f t="shared" si="11"/>
        <v>0.2233666522334481</v>
      </c>
      <c r="V49">
        <f t="shared" si="12"/>
        <v>0.0010578016579839567</v>
      </c>
      <c r="X49">
        <f t="shared" si="13"/>
        <v>0.8928571428571429</v>
      </c>
      <c r="AB49">
        <f t="shared" si="38"/>
        <v>1.35</v>
      </c>
      <c r="AC49">
        <f t="shared" si="14"/>
        <v>0.8928571428571429</v>
      </c>
      <c r="AD49">
        <f t="shared" si="15"/>
        <v>0.25081142657284466</v>
      </c>
      <c r="AE49">
        <f t="shared" si="16"/>
        <v>0.001255357142857143</v>
      </c>
      <c r="AF49">
        <f t="shared" si="17"/>
        <v>0.2235819667924125</v>
      </c>
      <c r="AG49">
        <f t="shared" si="18"/>
        <v>0.0827684838015536</v>
      </c>
      <c r="AH49">
        <f t="shared" si="19"/>
        <v>0.001324988637240347</v>
      </c>
      <c r="AI49">
        <f t="shared" si="20"/>
        <v>0.05911786858835316</v>
      </c>
      <c r="AJ49">
        <f t="shared" si="21"/>
        <v>0.000201243796810432</v>
      </c>
      <c r="AQ49">
        <f t="shared" si="22"/>
        <v>1.4400000000000002</v>
      </c>
      <c r="AR49">
        <f t="shared" si="23"/>
        <v>0.8928571428571429</v>
      </c>
      <c r="AS49">
        <f t="shared" si="24"/>
        <v>0.0010078571428571428</v>
      </c>
      <c r="AU49">
        <f t="shared" si="25"/>
        <v>0.3273604454099952</v>
      </c>
      <c r="AV49">
        <f t="shared" si="26"/>
        <v>0</v>
      </c>
      <c r="AW49">
        <f t="shared" si="27"/>
        <v>0.0012506966478805631</v>
      </c>
      <c r="AX49">
        <f t="shared" si="28"/>
        <v>0</v>
      </c>
      <c r="AY49">
        <f t="shared" si="29"/>
        <v>0.00044413115366554834</v>
      </c>
    </row>
    <row r="50" spans="1:51" ht="12">
      <c r="A50">
        <f t="shared" si="30"/>
        <v>0</v>
      </c>
      <c r="B50">
        <f t="shared" si="31"/>
        <v>0.45000000000000023</v>
      </c>
      <c r="C50">
        <f t="shared" si="32"/>
        <v>0.1900000000000001</v>
      </c>
      <c r="D50">
        <f t="shared" si="33"/>
        <v>0.1</v>
      </c>
      <c r="E50">
        <f t="shared" si="0"/>
        <v>1.4500000000000002</v>
      </c>
      <c r="F50">
        <f t="shared" si="1"/>
        <v>0.8928571428571429</v>
      </c>
      <c r="G50">
        <f t="shared" si="2"/>
        <v>0.0011729910714285714</v>
      </c>
      <c r="I50">
        <f t="shared" si="34"/>
        <v>0.3273604454099954</v>
      </c>
      <c r="J50">
        <f t="shared" si="3"/>
        <v>0</v>
      </c>
      <c r="K50">
        <f t="shared" si="35"/>
        <v>0.0014256966478805623</v>
      </c>
      <c r="L50">
        <f t="shared" si="4"/>
        <v>0</v>
      </c>
      <c r="M50">
        <f t="shared" si="5"/>
        <v>0.0006191311536655488</v>
      </c>
      <c r="N50">
        <f t="shared" si="36"/>
        <v>1.125</v>
      </c>
      <c r="O50">
        <f t="shared" si="37"/>
        <v>0.19367833901456447</v>
      </c>
      <c r="P50">
        <f t="shared" si="6"/>
        <v>0.33766616380365116</v>
      </c>
      <c r="Q50">
        <f t="shared" si="7"/>
        <v>0.0012776785714285713</v>
      </c>
      <c r="R50">
        <f t="shared" si="8"/>
        <v>0.39729303731777765</v>
      </c>
      <c r="S50">
        <f t="shared" si="9"/>
        <v>0.3043007626285547</v>
      </c>
      <c r="T50">
        <f t="shared" si="10"/>
        <v>0.0020048415650765193</v>
      </c>
      <c r="U50">
        <f t="shared" si="11"/>
        <v>0.22961921370717922</v>
      </c>
      <c r="V50">
        <f t="shared" si="12"/>
        <v>0.0011226066192654624</v>
      </c>
      <c r="X50">
        <f t="shared" si="13"/>
        <v>0.8928571428571429</v>
      </c>
      <c r="AB50">
        <f t="shared" si="38"/>
        <v>1.3625000000000003</v>
      </c>
      <c r="AC50">
        <f t="shared" si="14"/>
        <v>0.8928571428571429</v>
      </c>
      <c r="AD50">
        <f t="shared" si="15"/>
        <v>0.25080269308721015</v>
      </c>
      <c r="AE50">
        <f t="shared" si="16"/>
        <v>0.0012595982142857144</v>
      </c>
      <c r="AF50">
        <f t="shared" si="17"/>
        <v>0.2251110701191259</v>
      </c>
      <c r="AG50">
        <f t="shared" si="18"/>
        <v>0.07935501222986445</v>
      </c>
      <c r="AH50">
        <f t="shared" si="19"/>
        <v>0.0013318990563790723</v>
      </c>
      <c r="AI50">
        <f t="shared" si="20"/>
        <v>0.05748990942603649</v>
      </c>
      <c r="AJ50">
        <f t="shared" si="21"/>
        <v>0.00020548371882007387</v>
      </c>
      <c r="AQ50">
        <f t="shared" si="22"/>
        <v>1.4500000000000002</v>
      </c>
      <c r="AR50">
        <f t="shared" si="23"/>
        <v>0.8928571428571429</v>
      </c>
      <c r="AS50">
        <f t="shared" si="24"/>
        <v>0.0009979910714285713</v>
      </c>
      <c r="AU50">
        <f t="shared" si="25"/>
        <v>0.3273604454099954</v>
      </c>
      <c r="AV50">
        <f t="shared" si="26"/>
        <v>0</v>
      </c>
      <c r="AW50">
        <f t="shared" si="27"/>
        <v>0.0012506966478805623</v>
      </c>
      <c r="AX50">
        <f t="shared" si="28"/>
        <v>0</v>
      </c>
      <c r="AY50">
        <f t="shared" si="29"/>
        <v>0.0004441311536655487</v>
      </c>
    </row>
    <row r="51" spans="1:51" ht="12">
      <c r="A51">
        <f t="shared" si="30"/>
        <v>0</v>
      </c>
      <c r="B51">
        <f t="shared" si="31"/>
        <v>0.46000000000000024</v>
      </c>
      <c r="C51">
        <f t="shared" si="32"/>
        <v>0.20000000000000012</v>
      </c>
      <c r="D51">
        <f t="shared" si="33"/>
        <v>0.1</v>
      </c>
      <c r="E51">
        <f t="shared" si="0"/>
        <v>1.4600000000000002</v>
      </c>
      <c r="F51">
        <f t="shared" si="1"/>
        <v>0.8928571428571429</v>
      </c>
      <c r="G51">
        <f t="shared" si="2"/>
        <v>0.0011626785714285712</v>
      </c>
      <c r="I51">
        <f t="shared" si="34"/>
        <v>0.3273604454099952</v>
      </c>
      <c r="J51">
        <f t="shared" si="3"/>
        <v>0</v>
      </c>
      <c r="K51">
        <f t="shared" si="35"/>
        <v>0.001425696647880563</v>
      </c>
      <c r="L51">
        <f t="shared" si="4"/>
        <v>0</v>
      </c>
      <c r="M51">
        <f t="shared" si="5"/>
        <v>0.0006191311536655484</v>
      </c>
      <c r="N51">
        <f t="shared" si="36"/>
        <v>1.125</v>
      </c>
      <c r="O51">
        <f t="shared" si="37"/>
        <v>0.17857142857142835</v>
      </c>
      <c r="P51">
        <f t="shared" si="6"/>
        <v>0.3354101966249684</v>
      </c>
      <c r="Q51">
        <f t="shared" si="7"/>
        <v>0.0012776785714285713</v>
      </c>
      <c r="R51">
        <f t="shared" si="8"/>
        <v>0.4012937262208094</v>
      </c>
      <c r="S51">
        <f t="shared" si="9"/>
        <v>0.31003124365206686</v>
      </c>
      <c r="T51">
        <f t="shared" si="10"/>
        <v>0.0020825050024785136</v>
      </c>
      <c r="U51">
        <f t="shared" si="11"/>
        <v>0.23567196449472477</v>
      </c>
      <c r="V51">
        <f t="shared" si="12"/>
        <v>0.0011889833554127346</v>
      </c>
      <c r="X51">
        <f t="shared" si="13"/>
        <v>0.8928571428571429</v>
      </c>
      <c r="AB51">
        <f t="shared" si="38"/>
        <v>1.3750000000000002</v>
      </c>
      <c r="AC51">
        <f t="shared" si="14"/>
        <v>0.8928571428571429</v>
      </c>
      <c r="AD51">
        <f t="shared" si="15"/>
        <v>0.2507947034976963</v>
      </c>
      <c r="AE51">
        <f t="shared" si="16"/>
        <v>0.001263392857142857</v>
      </c>
      <c r="AF51">
        <f t="shared" si="17"/>
        <v>0.2266272797297917</v>
      </c>
      <c r="AG51">
        <f t="shared" si="18"/>
        <v>0.07618234086731597</v>
      </c>
      <c r="AH51">
        <f t="shared" si="19"/>
        <v>0.0013380091041030582</v>
      </c>
      <c r="AI51">
        <f t="shared" si="20"/>
        <v>0.05593588432709014</v>
      </c>
      <c r="AJ51">
        <f t="shared" si="21"/>
        <v>0.0002096224836647083</v>
      </c>
      <c r="AQ51">
        <f t="shared" si="22"/>
        <v>1.4600000000000002</v>
      </c>
      <c r="AR51">
        <f t="shared" si="23"/>
        <v>0.8928571428571429</v>
      </c>
      <c r="AS51">
        <f t="shared" si="24"/>
        <v>0.0009876785714285712</v>
      </c>
      <c r="AU51">
        <f t="shared" si="25"/>
        <v>0.3273604454099952</v>
      </c>
      <c r="AV51">
        <f t="shared" si="26"/>
        <v>0</v>
      </c>
      <c r="AW51">
        <f t="shared" si="27"/>
        <v>0.0012506966478805631</v>
      </c>
      <c r="AX51">
        <f t="shared" si="28"/>
        <v>0</v>
      </c>
      <c r="AY51">
        <f t="shared" si="29"/>
        <v>0.00044413115366554834</v>
      </c>
    </row>
    <row r="52" spans="1:51" ht="12">
      <c r="A52">
        <f t="shared" si="30"/>
        <v>0</v>
      </c>
      <c r="B52">
        <f t="shared" si="31"/>
        <v>0.47000000000000025</v>
      </c>
      <c r="C52">
        <f t="shared" si="32"/>
        <v>0.21000000000000013</v>
      </c>
      <c r="D52">
        <f t="shared" si="33"/>
        <v>0.1</v>
      </c>
      <c r="E52">
        <f t="shared" si="0"/>
        <v>1.4700000000000002</v>
      </c>
      <c r="F52">
        <f t="shared" si="1"/>
        <v>0.8928571428571429</v>
      </c>
      <c r="G52">
        <f t="shared" si="2"/>
        <v>0.0011519196428571425</v>
      </c>
      <c r="I52">
        <f t="shared" si="34"/>
        <v>0.3273604454099952</v>
      </c>
      <c r="J52">
        <f t="shared" si="3"/>
        <v>0</v>
      </c>
      <c r="K52">
        <f t="shared" si="35"/>
        <v>0.001425696647880563</v>
      </c>
      <c r="L52">
        <f t="shared" si="4"/>
        <v>0</v>
      </c>
      <c r="M52">
        <f t="shared" si="5"/>
        <v>0.0006191311536655484</v>
      </c>
      <c r="N52">
        <f t="shared" si="36"/>
        <v>1.125</v>
      </c>
      <c r="O52">
        <f t="shared" si="37"/>
        <v>0.16503828888302058</v>
      </c>
      <c r="P52">
        <f t="shared" si="6"/>
        <v>0.3331985248040695</v>
      </c>
      <c r="Q52">
        <f t="shared" si="7"/>
        <v>0.0012776785714285713</v>
      </c>
      <c r="R52">
        <f t="shared" si="8"/>
        <v>0.4050333225139018</v>
      </c>
      <c r="S52">
        <f t="shared" si="9"/>
        <v>0.3154906774372966</v>
      </c>
      <c r="T52">
        <f t="shared" si="10"/>
        <v>0.002161063695777548</v>
      </c>
      <c r="U52">
        <f t="shared" si="11"/>
        <v>0.2415251857261787</v>
      </c>
      <c r="V52">
        <f t="shared" si="12"/>
        <v>0.0012568003930657108</v>
      </c>
      <c r="X52">
        <f t="shared" si="13"/>
        <v>0.8928571428571429</v>
      </c>
      <c r="AB52">
        <f t="shared" si="38"/>
        <v>1.3875000000000002</v>
      </c>
      <c r="AC52">
        <f t="shared" si="14"/>
        <v>0.8928571428571429</v>
      </c>
      <c r="AD52">
        <f t="shared" si="15"/>
        <v>0.2507873778147116</v>
      </c>
      <c r="AE52">
        <f t="shared" si="16"/>
        <v>0.0012667410714285717</v>
      </c>
      <c r="AF52">
        <f t="shared" si="17"/>
        <v>0.2281192981955733</v>
      </c>
      <c r="AG52">
        <f t="shared" si="18"/>
        <v>0.07322991182747404</v>
      </c>
      <c r="AH52">
        <f t="shared" si="19"/>
        <v>0.0013434237829784339</v>
      </c>
      <c r="AI52">
        <f t="shared" si="20"/>
        <v>0.05445165822941474</v>
      </c>
      <c r="AJ52">
        <f t="shared" si="21"/>
        <v>0.00021364919908540135</v>
      </c>
      <c r="AQ52">
        <f t="shared" si="22"/>
        <v>1.4700000000000002</v>
      </c>
      <c r="AR52">
        <f t="shared" si="23"/>
        <v>0.8928571428571429</v>
      </c>
      <c r="AS52">
        <f t="shared" si="24"/>
        <v>0.0009769196428571424</v>
      </c>
      <c r="AU52">
        <f t="shared" si="25"/>
        <v>0.3273604454099952</v>
      </c>
      <c r="AV52">
        <f t="shared" si="26"/>
        <v>0</v>
      </c>
      <c r="AW52">
        <f t="shared" si="27"/>
        <v>0.0012506966478805631</v>
      </c>
      <c r="AX52">
        <f t="shared" si="28"/>
        <v>0</v>
      </c>
      <c r="AY52">
        <f t="shared" si="29"/>
        <v>0.00044413115366554834</v>
      </c>
    </row>
    <row r="53" spans="1:51" ht="12">
      <c r="A53">
        <f t="shared" si="30"/>
        <v>0</v>
      </c>
      <c r="B53">
        <f t="shared" si="31"/>
        <v>0.48000000000000026</v>
      </c>
      <c r="C53">
        <f t="shared" si="32"/>
        <v>0.22000000000000014</v>
      </c>
      <c r="D53">
        <f t="shared" si="33"/>
        <v>0.1</v>
      </c>
      <c r="E53">
        <f t="shared" si="0"/>
        <v>1.4800000000000002</v>
      </c>
      <c r="F53">
        <f t="shared" si="1"/>
        <v>0.8928571428571429</v>
      </c>
      <c r="G53">
        <f t="shared" si="2"/>
        <v>0.0011407142857142855</v>
      </c>
      <c r="I53">
        <f t="shared" si="34"/>
        <v>0.3273604454099954</v>
      </c>
      <c r="J53">
        <f t="shared" si="3"/>
        <v>0</v>
      </c>
      <c r="K53">
        <f t="shared" si="35"/>
        <v>0.0014256966478805623</v>
      </c>
      <c r="L53">
        <f t="shared" si="4"/>
        <v>0</v>
      </c>
      <c r="M53">
        <f t="shared" si="5"/>
        <v>0.0006191311536655488</v>
      </c>
      <c r="N53">
        <f t="shared" si="36"/>
        <v>1.1250000000000002</v>
      </c>
      <c r="O53">
        <f t="shared" si="37"/>
        <v>0.15288649706457919</v>
      </c>
      <c r="P53">
        <f t="shared" si="6"/>
        <v>0.3310423554409472</v>
      </c>
      <c r="Q53">
        <f t="shared" si="7"/>
        <v>0.0012776785714285718</v>
      </c>
      <c r="R53">
        <f t="shared" si="8"/>
        <v>0.4085320298861379</v>
      </c>
      <c r="S53">
        <f t="shared" si="9"/>
        <v>0.32069132335553474</v>
      </c>
      <c r="T53">
        <f t="shared" si="10"/>
        <v>0.0022404224991382665</v>
      </c>
      <c r="U53">
        <f t="shared" si="11"/>
        <v>0.24718108234225536</v>
      </c>
      <c r="V53">
        <f t="shared" si="12"/>
        <v>0.0013259384809303167</v>
      </c>
      <c r="X53">
        <f t="shared" si="13"/>
        <v>0.8928571428571429</v>
      </c>
      <c r="AB53">
        <f t="shared" si="38"/>
        <v>1.4000000000000004</v>
      </c>
      <c r="AC53">
        <f t="shared" si="14"/>
        <v>0.8928571428571429</v>
      </c>
      <c r="AD53">
        <f t="shared" si="15"/>
        <v>0.2507806452632315</v>
      </c>
      <c r="AE53">
        <f t="shared" si="16"/>
        <v>0.0012696428571428574</v>
      </c>
      <c r="AF53">
        <f t="shared" si="17"/>
        <v>0.22957917635809055</v>
      </c>
      <c r="AG53">
        <f t="shared" si="18"/>
        <v>0.07047882232135753</v>
      </c>
      <c r="AH53">
        <f t="shared" si="19"/>
        <v>0.0013482330333696804</v>
      </c>
      <c r="AI53">
        <f t="shared" si="20"/>
        <v>0.05303348736150514</v>
      </c>
      <c r="AJ53">
        <f t="shared" si="21"/>
        <v>0.00021755687786664306</v>
      </c>
      <c r="AQ53">
        <f t="shared" si="22"/>
        <v>1.4800000000000002</v>
      </c>
      <c r="AR53">
        <f t="shared" si="23"/>
        <v>0.8928571428571429</v>
      </c>
      <c r="AS53">
        <f t="shared" si="24"/>
        <v>0.0009657142857142854</v>
      </c>
      <c r="AU53">
        <f t="shared" si="25"/>
        <v>0.3273604454099954</v>
      </c>
      <c r="AV53">
        <f t="shared" si="26"/>
        <v>0</v>
      </c>
      <c r="AW53">
        <f t="shared" si="27"/>
        <v>0.0012506966478805623</v>
      </c>
      <c r="AX53">
        <f t="shared" si="28"/>
        <v>0</v>
      </c>
      <c r="AY53">
        <f t="shared" si="29"/>
        <v>0.0004441311536655487</v>
      </c>
    </row>
    <row r="54" spans="1:51" ht="12">
      <c r="A54">
        <f t="shared" si="30"/>
        <v>0</v>
      </c>
      <c r="B54">
        <f t="shared" si="31"/>
        <v>0.49000000000000027</v>
      </c>
      <c r="C54">
        <f t="shared" si="32"/>
        <v>0.23000000000000015</v>
      </c>
      <c r="D54">
        <f t="shared" si="33"/>
        <v>0.1</v>
      </c>
      <c r="E54">
        <f t="shared" si="0"/>
        <v>1.4900000000000002</v>
      </c>
      <c r="F54">
        <f t="shared" si="1"/>
        <v>0.8928571428571429</v>
      </c>
      <c r="G54">
        <f t="shared" si="2"/>
        <v>0.0011290624999999994</v>
      </c>
      <c r="I54">
        <f t="shared" si="34"/>
        <v>0.3273604454099952</v>
      </c>
      <c r="J54">
        <f t="shared" si="3"/>
        <v>0</v>
      </c>
      <c r="K54">
        <f t="shared" si="35"/>
        <v>0.001425696647880563</v>
      </c>
      <c r="L54">
        <f t="shared" si="4"/>
        <v>0</v>
      </c>
      <c r="M54">
        <f t="shared" si="5"/>
        <v>0.0006191311536655484</v>
      </c>
      <c r="N54">
        <f t="shared" si="36"/>
        <v>1.125</v>
      </c>
      <c r="O54">
        <f t="shared" si="37"/>
        <v>0.14194867136043587</v>
      </c>
      <c r="P54">
        <f t="shared" si="6"/>
        <v>0.3289490419169212</v>
      </c>
      <c r="Q54">
        <f t="shared" si="7"/>
        <v>0.0012776785714285713</v>
      </c>
      <c r="R54">
        <f t="shared" si="8"/>
        <v>0.411808779229091</v>
      </c>
      <c r="S54">
        <f t="shared" si="9"/>
        <v>0.3256458785442106</v>
      </c>
      <c r="T54">
        <f t="shared" si="10"/>
        <v>0.002320498585684078</v>
      </c>
      <c r="U54">
        <f t="shared" si="11"/>
        <v>0.25264327912286194</v>
      </c>
      <c r="V54">
        <f t="shared" si="12"/>
        <v>0.0013962895434378383</v>
      </c>
      <c r="X54">
        <f t="shared" si="13"/>
        <v>0.8928571428571429</v>
      </c>
      <c r="AB54">
        <f t="shared" si="38"/>
        <v>1.4125</v>
      </c>
      <c r="AC54">
        <f t="shared" si="14"/>
        <v>0.8928571428571429</v>
      </c>
      <c r="AD54">
        <f t="shared" si="15"/>
        <v>0.250774443404798</v>
      </c>
      <c r="AE54">
        <f t="shared" si="16"/>
        <v>0.0012720982142857143</v>
      </c>
      <c r="AF54">
        <f t="shared" si="17"/>
        <v>0.23100149037485673</v>
      </c>
      <c r="AG54">
        <f t="shared" si="18"/>
        <v>0.06791180216697051</v>
      </c>
      <c r="AH54">
        <f t="shared" si="19"/>
        <v>0.0013525139478435442</v>
      </c>
      <c r="AI54">
        <f t="shared" si="20"/>
        <v>0.051677920065630205</v>
      </c>
      <c r="AJ54">
        <f t="shared" si="21"/>
        <v>0.0002213415282641533</v>
      </c>
      <c r="AQ54">
        <f t="shared" si="22"/>
        <v>1.4900000000000002</v>
      </c>
      <c r="AR54">
        <f t="shared" si="23"/>
        <v>0.8928571428571429</v>
      </c>
      <c r="AS54">
        <f t="shared" si="24"/>
        <v>0.0009540624999999995</v>
      </c>
      <c r="AU54">
        <f t="shared" si="25"/>
        <v>0.3273604454099952</v>
      </c>
      <c r="AV54">
        <f t="shared" si="26"/>
        <v>0</v>
      </c>
      <c r="AW54">
        <f t="shared" si="27"/>
        <v>0.0012506966478805631</v>
      </c>
      <c r="AX54">
        <f t="shared" si="28"/>
        <v>0</v>
      </c>
      <c r="AY54">
        <f t="shared" si="29"/>
        <v>0.00044413115366554834</v>
      </c>
    </row>
    <row r="55" spans="1:51" ht="12">
      <c r="A55">
        <f t="shared" si="30"/>
        <v>0</v>
      </c>
      <c r="B55">
        <f t="shared" si="31"/>
        <v>0.5000000000000002</v>
      </c>
      <c r="C55">
        <f t="shared" si="32"/>
        <v>0.24000000000000016</v>
      </c>
      <c r="D55">
        <f t="shared" si="33"/>
        <v>0.1</v>
      </c>
      <c r="E55">
        <f t="shared" si="0"/>
        <v>1.5000000000000002</v>
      </c>
      <c r="F55">
        <f t="shared" si="1"/>
        <v>0.8928571428571429</v>
      </c>
      <c r="G55">
        <f t="shared" si="2"/>
        <v>0.0011169642857142856</v>
      </c>
      <c r="I55">
        <f t="shared" si="34"/>
        <v>0.3273604454099952</v>
      </c>
      <c r="J55">
        <f t="shared" si="3"/>
        <v>0</v>
      </c>
      <c r="K55">
        <f t="shared" si="35"/>
        <v>0.001425696647880563</v>
      </c>
      <c r="L55">
        <f t="shared" si="4"/>
        <v>0</v>
      </c>
      <c r="M55">
        <f t="shared" si="5"/>
        <v>0.0006191311536655484</v>
      </c>
      <c r="N55">
        <f t="shared" si="36"/>
        <v>1.125</v>
      </c>
      <c r="O55">
        <f t="shared" si="37"/>
        <v>0.1320794590025357</v>
      </c>
      <c r="P55">
        <f t="shared" si="6"/>
        <v>0.32692307692307687</v>
      </c>
      <c r="Q55">
        <f t="shared" si="7"/>
        <v>0.0012776785714285713</v>
      </c>
      <c r="R55">
        <f t="shared" si="8"/>
        <v>0.4148811440243769</v>
      </c>
      <c r="S55">
        <f t="shared" si="9"/>
        <v>0.330367113185345</v>
      </c>
      <c r="T55">
        <f t="shared" si="10"/>
        <v>0.002401219634592184</v>
      </c>
      <c r="U55">
        <f t="shared" si="11"/>
        <v>0.2579164259761725</v>
      </c>
      <c r="V55">
        <f t="shared" si="12"/>
        <v>0.0014677556661456697</v>
      </c>
      <c r="X55">
        <f t="shared" si="13"/>
        <v>0.8928571428571429</v>
      </c>
      <c r="AB55">
        <f t="shared" si="38"/>
        <v>1.4250000000000003</v>
      </c>
      <c r="AC55">
        <f t="shared" si="14"/>
        <v>0.8928571428571429</v>
      </c>
      <c r="AD55">
        <f t="shared" si="15"/>
        <v>0.2507687172333822</v>
      </c>
      <c r="AE55">
        <f t="shared" si="16"/>
        <v>0.0012741071428571428</v>
      </c>
      <c r="AF55">
        <f t="shared" si="17"/>
        <v>0.23238271546700529</v>
      </c>
      <c r="AG55">
        <f t="shared" si="18"/>
        <v>0.06551314021853251</v>
      </c>
      <c r="AH55">
        <f t="shared" si="19"/>
        <v>0.0013563326908583848</v>
      </c>
      <c r="AI55">
        <f t="shared" si="20"/>
        <v>0.05038173126980232</v>
      </c>
      <c r="AJ55">
        <f t="shared" si="21"/>
        <v>0.00022500144302180005</v>
      </c>
      <c r="AQ55">
        <f t="shared" si="22"/>
        <v>1.5000000000000002</v>
      </c>
      <c r="AR55">
        <f t="shared" si="23"/>
        <v>0.8928571428571429</v>
      </c>
      <c r="AS55">
        <f t="shared" si="24"/>
        <v>0.0009419642857142855</v>
      </c>
      <c r="AU55">
        <f t="shared" si="25"/>
        <v>0.3273604454099952</v>
      </c>
      <c r="AV55">
        <f t="shared" si="26"/>
        <v>0</v>
      </c>
      <c r="AW55">
        <f t="shared" si="27"/>
        <v>0.0012506966478805631</v>
      </c>
      <c r="AX55">
        <f t="shared" si="28"/>
        <v>0</v>
      </c>
      <c r="AY55">
        <f t="shared" si="29"/>
        <v>0.00044413115366554834</v>
      </c>
    </row>
    <row r="56" spans="1:51" ht="12">
      <c r="A56">
        <f t="shared" si="30"/>
        <v>0</v>
      </c>
      <c r="B56">
        <f t="shared" si="31"/>
        <v>0.5100000000000002</v>
      </c>
      <c r="C56">
        <f t="shared" si="32"/>
        <v>0.25000000000000017</v>
      </c>
      <c r="D56">
        <f t="shared" si="33"/>
        <v>0.1</v>
      </c>
      <c r="E56">
        <f t="shared" si="0"/>
        <v>1.5100000000000002</v>
      </c>
      <c r="F56">
        <f t="shared" si="1"/>
        <v>0.8928571428571429</v>
      </c>
      <c r="G56">
        <f t="shared" si="2"/>
        <v>0.0011044196428571427</v>
      </c>
      <c r="I56">
        <f t="shared" si="34"/>
        <v>0.3273604454099952</v>
      </c>
      <c r="J56">
        <f t="shared" si="3"/>
        <v>0</v>
      </c>
      <c r="K56">
        <f t="shared" si="35"/>
        <v>0.001425696647880563</v>
      </c>
      <c r="L56">
        <f t="shared" si="4"/>
        <v>0</v>
      </c>
      <c r="M56">
        <f t="shared" si="5"/>
        <v>0.0006191311536655484</v>
      </c>
      <c r="N56">
        <f t="shared" si="36"/>
        <v>1.125</v>
      </c>
      <c r="O56">
        <f t="shared" si="37"/>
        <v>0.12315270935960576</v>
      </c>
      <c r="P56">
        <f t="shared" si="6"/>
        <v>0.3249668418098407</v>
      </c>
      <c r="Q56">
        <f t="shared" si="7"/>
        <v>0.0012776785714285713</v>
      </c>
      <c r="R56">
        <f t="shared" si="8"/>
        <v>0.4177653310922309</v>
      </c>
      <c r="S56">
        <f t="shared" si="9"/>
        <v>0.33486761618987904</v>
      </c>
      <c r="T56">
        <f t="shared" si="10"/>
        <v>0.0024825223055409537</v>
      </c>
      <c r="U56">
        <f t="shared" si="11"/>
        <v>0.263005890217028</v>
      </c>
      <c r="V56">
        <f t="shared" si="12"/>
        <v>0.001540248135097126</v>
      </c>
      <c r="X56">
        <f t="shared" si="13"/>
        <v>0.8928571428571429</v>
      </c>
      <c r="AB56">
        <f t="shared" si="38"/>
        <v>1.4375000000000002</v>
      </c>
      <c r="AC56">
        <f t="shared" si="14"/>
        <v>0.8928571428571429</v>
      </c>
      <c r="AD56">
        <f t="shared" si="15"/>
        <v>0.2507634183065999</v>
      </c>
      <c r="AE56">
        <f t="shared" si="16"/>
        <v>0.0012756696428571426</v>
      </c>
      <c r="AF56">
        <f t="shared" si="17"/>
        <v>0.23372074952075783</v>
      </c>
      <c r="AG56">
        <f t="shared" si="18"/>
        <v>0.06326858318694069</v>
      </c>
      <c r="AH56">
        <f t="shared" si="19"/>
        <v>0.0013597461445495843</v>
      </c>
      <c r="AI56">
        <f t="shared" si="20"/>
        <v>0.04914188371738931</v>
      </c>
      <c r="AJ56">
        <f t="shared" si="21"/>
        <v>0.00022853663853904688</v>
      </c>
      <c r="AQ56">
        <f t="shared" si="22"/>
        <v>1.5100000000000002</v>
      </c>
      <c r="AR56">
        <f t="shared" si="23"/>
        <v>0.8928571428571429</v>
      </c>
      <c r="AS56">
        <f t="shared" si="24"/>
        <v>0.0009294196428571426</v>
      </c>
      <c r="AU56">
        <f t="shared" si="25"/>
        <v>0.3273604454099952</v>
      </c>
      <c r="AV56">
        <f t="shared" si="26"/>
        <v>0</v>
      </c>
      <c r="AW56">
        <f t="shared" si="27"/>
        <v>0.0012506966478805631</v>
      </c>
      <c r="AX56">
        <f t="shared" si="28"/>
        <v>0</v>
      </c>
      <c r="AY56">
        <f t="shared" si="29"/>
        <v>0.00044413115366554834</v>
      </c>
    </row>
    <row r="57" spans="1:51" ht="12">
      <c r="A57">
        <f t="shared" si="30"/>
        <v>0</v>
      </c>
      <c r="B57">
        <f t="shared" si="31"/>
        <v>0.5200000000000002</v>
      </c>
      <c r="C57">
        <f t="shared" si="32"/>
        <v>0.2600000000000002</v>
      </c>
      <c r="D57">
        <f t="shared" si="33"/>
        <v>0.1</v>
      </c>
      <c r="E57">
        <f t="shared" si="0"/>
        <v>1.5200000000000005</v>
      </c>
      <c r="F57">
        <f t="shared" si="1"/>
        <v>0.8928571428571429</v>
      </c>
      <c r="G57">
        <f t="shared" si="2"/>
        <v>0.0010914285714285713</v>
      </c>
      <c r="I57">
        <f t="shared" si="34"/>
        <v>0.3273604454099952</v>
      </c>
      <c r="J57">
        <f t="shared" si="3"/>
        <v>0</v>
      </c>
      <c r="K57">
        <f t="shared" si="35"/>
        <v>0.001425696647880563</v>
      </c>
      <c r="L57">
        <f t="shared" si="4"/>
        <v>0</v>
      </c>
      <c r="M57">
        <f t="shared" si="5"/>
        <v>0.0006191311536655484</v>
      </c>
      <c r="N57">
        <f t="shared" si="36"/>
        <v>1.125</v>
      </c>
      <c r="O57">
        <f t="shared" si="37"/>
        <v>0.11505891016200284</v>
      </c>
      <c r="P57">
        <f t="shared" si="6"/>
        <v>0.3230811713779821</v>
      </c>
      <c r="Q57">
        <f t="shared" si="7"/>
        <v>0.0012776785714285713</v>
      </c>
      <c r="R57">
        <f t="shared" si="8"/>
        <v>0.42047621862358975</v>
      </c>
      <c r="S57">
        <f t="shared" si="9"/>
        <v>0.339159622620833</v>
      </c>
      <c r="T57">
        <f t="shared" si="10"/>
        <v>0.0025643509542551705</v>
      </c>
      <c r="U57">
        <f t="shared" si="11"/>
        <v>0.26791751779968526</v>
      </c>
      <c r="V57">
        <f t="shared" si="12"/>
        <v>0.001613686542418313</v>
      </c>
      <c r="X57">
        <f t="shared" si="13"/>
        <v>0.8928571428571429</v>
      </c>
      <c r="AB57">
        <f t="shared" si="38"/>
        <v>1.4500000000000002</v>
      </c>
      <c r="AC57">
        <f t="shared" si="14"/>
        <v>0.8928571428571429</v>
      </c>
      <c r="AD57">
        <f t="shared" si="15"/>
        <v>0.2507585039432884</v>
      </c>
      <c r="AE57">
        <f t="shared" si="16"/>
        <v>0.0012767857142857145</v>
      </c>
      <c r="AF57">
        <f t="shared" si="17"/>
        <v>0.23501455069803578</v>
      </c>
      <c r="AG57">
        <f t="shared" si="18"/>
        <v>0.06116522197093913</v>
      </c>
      <c r="AH57">
        <f t="shared" si="19"/>
        <v>0.0013628033091865302</v>
      </c>
      <c r="AI57">
        <f t="shared" si="20"/>
        <v>0.047955518694718736</v>
      </c>
      <c r="AJ57">
        <f t="shared" si="21"/>
        <v>0.0002319483960200373</v>
      </c>
      <c r="AQ57">
        <f t="shared" si="22"/>
        <v>1.5200000000000005</v>
      </c>
      <c r="AR57">
        <f t="shared" si="23"/>
        <v>0.8928571428571429</v>
      </c>
      <c r="AS57">
        <f t="shared" si="24"/>
        <v>0.0009164285714285713</v>
      </c>
      <c r="AU57">
        <f t="shared" si="25"/>
        <v>0.3273604454099952</v>
      </c>
      <c r="AV57">
        <f t="shared" si="26"/>
        <v>0</v>
      </c>
      <c r="AW57">
        <f t="shared" si="27"/>
        <v>0.0012506966478805631</v>
      </c>
      <c r="AX57">
        <f t="shared" si="28"/>
        <v>0</v>
      </c>
      <c r="AY57">
        <f t="shared" si="29"/>
        <v>0.00044413115366554834</v>
      </c>
    </row>
    <row r="58" spans="1:51" ht="12">
      <c r="A58">
        <f t="shared" si="30"/>
        <v>0</v>
      </c>
      <c r="B58">
        <f t="shared" si="31"/>
        <v>0.5300000000000002</v>
      </c>
      <c r="C58">
        <f>C57+0.01</f>
        <v>0.2700000000000002</v>
      </c>
      <c r="D58">
        <f t="shared" si="33"/>
        <v>0.1</v>
      </c>
      <c r="E58">
        <f t="shared" si="0"/>
        <v>1.5300000000000002</v>
      </c>
      <c r="F58">
        <f t="shared" si="1"/>
        <v>0.8928571428571429</v>
      </c>
      <c r="G58">
        <f t="shared" si="2"/>
        <v>0.0010779910714285709</v>
      </c>
      <c r="I58">
        <f t="shared" si="34"/>
        <v>0.3273604454099952</v>
      </c>
      <c r="J58">
        <f t="shared" si="3"/>
        <v>0</v>
      </c>
      <c r="K58">
        <f t="shared" si="35"/>
        <v>0.001425696647880563</v>
      </c>
      <c r="L58">
        <f t="shared" si="4"/>
        <v>0</v>
      </c>
      <c r="M58">
        <f t="shared" si="5"/>
        <v>0.0006191311536655484</v>
      </c>
      <c r="N58">
        <f t="shared" si="36"/>
        <v>1.125</v>
      </c>
      <c r="O58">
        <f t="shared" si="37"/>
        <v>0.10770291228674843</v>
      </c>
      <c r="P58">
        <f t="shared" si="6"/>
        <v>0.3212657791368244</v>
      </c>
      <c r="Q58">
        <f t="shared" si="7"/>
        <v>0.0012776785714285713</v>
      </c>
      <c r="R58">
        <f t="shared" si="8"/>
        <v>0.4230274223388799</v>
      </c>
      <c r="S58">
        <f t="shared" si="9"/>
        <v>0.3432549011855723</v>
      </c>
      <c r="T58">
        <f t="shared" si="10"/>
        <v>0.002646656549710858</v>
      </c>
      <c r="U58">
        <f t="shared" si="11"/>
        <v>0.2726574490327852</v>
      </c>
      <c r="V58">
        <f t="shared" si="12"/>
        <v>0.001687997963613914</v>
      </c>
      <c r="X58">
        <f t="shared" si="13"/>
        <v>0.8928571428571429</v>
      </c>
      <c r="AB58">
        <f t="shared" si="38"/>
        <v>1.4625000000000004</v>
      </c>
      <c r="AC58">
        <f t="shared" si="14"/>
        <v>0.8928571428571429</v>
      </c>
      <c r="AD58">
        <f t="shared" si="15"/>
        <v>0.2507539365002934</v>
      </c>
      <c r="AE58">
        <f t="shared" si="16"/>
        <v>0.0012774553571428574</v>
      </c>
      <c r="AF58">
        <f t="shared" si="17"/>
        <v>0.23626386176025704</v>
      </c>
      <c r="AG58">
        <f t="shared" si="18"/>
        <v>0.059191374895434974</v>
      </c>
      <c r="AH58">
        <f t="shared" si="19"/>
        <v>0.0013655464894505576</v>
      </c>
      <c r="AI58">
        <f t="shared" si="20"/>
        <v>0.04681982778404452</v>
      </c>
      <c r="AJ58">
        <f t="shared" si="21"/>
        <v>0.0002352390756329852</v>
      </c>
      <c r="AQ58">
        <f t="shared" si="22"/>
        <v>1.5300000000000002</v>
      </c>
      <c r="AR58">
        <f t="shared" si="23"/>
        <v>0.8928571428571429</v>
      </c>
      <c r="AS58">
        <f t="shared" si="24"/>
        <v>0.000902991071428571</v>
      </c>
      <c r="AU58">
        <f t="shared" si="25"/>
        <v>0.3273604454099952</v>
      </c>
      <c r="AV58">
        <f t="shared" si="26"/>
        <v>0</v>
      </c>
      <c r="AW58">
        <f t="shared" si="27"/>
        <v>0.0012506966478805631</v>
      </c>
      <c r="AX58">
        <f t="shared" si="28"/>
        <v>0</v>
      </c>
      <c r="AY58">
        <f t="shared" si="29"/>
        <v>0.00044413115366554834</v>
      </c>
    </row>
    <row r="60" spans="10:11" ht="12">
      <c r="J60">
        <f>NORMSDIST((E39-$H$2-B39*B39*(F39*$I$3/$I$2))/(SQRT($M$2)*B39))</f>
        <v>0.18130600509353634</v>
      </c>
      <c r="K60">
        <f>-LN(POWER(I6,1/(1-A6*A6))*EXP(-1*$M$2*$F$2*$F$2/2))/$E$2</f>
        <v>0.0014256966478805634</v>
      </c>
    </row>
    <row r="61" spans="10:11" ht="12">
      <c r="J61">
        <f>F6*$I$3/$I$2</f>
        <v>8.928571428571429</v>
      </c>
      <c r="K61">
        <f>F6*$I$3/$I$2</f>
        <v>8.928571428571429</v>
      </c>
    </row>
    <row r="78" spans="28:31" ht="12">
      <c r="AB78" t="s">
        <v>31</v>
      </c>
      <c r="AE78">
        <f>R81-AF81</f>
        <v>7.232142857142875E-05</v>
      </c>
    </row>
    <row r="80" spans="1:37" ht="12">
      <c r="A80" t="s">
        <v>5</v>
      </c>
      <c r="B80" t="s">
        <v>6</v>
      </c>
      <c r="C80" t="s">
        <v>12</v>
      </c>
      <c r="D80" t="s">
        <v>14</v>
      </c>
      <c r="E80" t="s">
        <v>15</v>
      </c>
      <c r="F80" t="s">
        <v>16</v>
      </c>
      <c r="G80" t="s">
        <v>17</v>
      </c>
      <c r="H80" t="s">
        <v>18</v>
      </c>
      <c r="I80" t="s">
        <v>20</v>
      </c>
      <c r="J80" t="s">
        <v>19</v>
      </c>
      <c r="M80" t="s">
        <v>7</v>
      </c>
      <c r="N80" t="s">
        <v>27</v>
      </c>
      <c r="O80" t="s">
        <v>12</v>
      </c>
      <c r="P80" t="s">
        <v>14</v>
      </c>
      <c r="Q80" t="s">
        <v>1</v>
      </c>
      <c r="R80" t="s">
        <v>15</v>
      </c>
      <c r="S80" t="s">
        <v>16</v>
      </c>
      <c r="T80" t="s">
        <v>17</v>
      </c>
      <c r="U80" t="s">
        <v>18</v>
      </c>
      <c r="V80" t="s">
        <v>20</v>
      </c>
      <c r="W80" t="s">
        <v>19</v>
      </c>
      <c r="X80" t="s">
        <v>22</v>
      </c>
      <c r="AA80" t="s">
        <v>7</v>
      </c>
      <c r="AB80" t="s">
        <v>27</v>
      </c>
      <c r="AC80" t="s">
        <v>12</v>
      </c>
      <c r="AD80" t="s">
        <v>14</v>
      </c>
      <c r="AE80" t="s">
        <v>1</v>
      </c>
      <c r="AF80" t="s">
        <v>15</v>
      </c>
      <c r="AG80" t="s">
        <v>16</v>
      </c>
      <c r="AH80" t="s">
        <v>17</v>
      </c>
      <c r="AI80" t="s">
        <v>18</v>
      </c>
      <c r="AJ80" t="s">
        <v>20</v>
      </c>
      <c r="AK80" t="s">
        <v>19</v>
      </c>
    </row>
    <row r="81" spans="1:37" ht="12">
      <c r="A81">
        <v>-1</v>
      </c>
      <c r="B81">
        <f>0.08</f>
        <v>0.08</v>
      </c>
      <c r="C81">
        <f>$G$2+$A$2*$M$2+B81*$M$2*($B$2-A81*$F$2)</f>
        <v>1.18</v>
      </c>
      <c r="D81">
        <f>$I$2*$E$2*(1-A81*A81)</f>
        <v>0</v>
      </c>
      <c r="E81">
        <f>-LN(1*EXP(B81*B81*D81*$E$2*$I$2*$M$2/2-$E$2*$I$2*C81-$M$2*$F$2*$F$2/2))/$E$2</f>
        <v>0.001355</v>
      </c>
      <c r="F81">
        <f aca="true" t="shared" si="39" ref="F81:F101">1-NORMSDIST((C81-$H$2)/(SQRT($M$2)*B81))</f>
        <v>0.15715233848528887</v>
      </c>
      <c r="G81">
        <f>NORMSDIST((C81-$H$2-B81*B81*D81)/(SQRT($M$2)*B81))*EXP(D81*($H$2-C81)+D81*D81*B81*B81/2)</f>
        <v>0.8428476615147111</v>
      </c>
      <c r="H81" t="e">
        <f>-LN(POWER(F81+G81,1/(1-A81*A81))*EXP(-1*$M$2*$F$2*$F$2/2))/$E$2</f>
        <v>#DIV/0!</v>
      </c>
      <c r="I81">
        <f>NORMSDIST(($H$2-C81-$M$2*B81*B81*D81)/(SQRT($M$2)*B81))*EXP(D81*(C81-$H$2)+$M$2*D81*D81*B81*B81/2)</f>
        <v>0.15715233848528887</v>
      </c>
      <c r="J81" t="e">
        <f aca="true" t="shared" si="40" ref="J81:J101">-LN(POWER(I81+1-F81,1/(1-A81*A81))*EXP(-1*$M$2*$F$2*$F$2/2))/$E$2</f>
        <v>#DIV/0!</v>
      </c>
      <c r="M81">
        <f>0.1</f>
        <v>0.1</v>
      </c>
      <c r="N81">
        <f>0.01</f>
        <v>0.01</v>
      </c>
      <c r="O81">
        <f>$G$2+$A$2*$M$2+SQRT(M81*M81+N81*N81)*$M$2*(Q81-M81/SQRT(M81*M81+N81*N81)*$F$2)</f>
        <v>1.0125</v>
      </c>
      <c r="P81">
        <f>$I$2*$E$2*(1-M81/SQRT(M81*M81+N81*N81)*M81/SQRT(M81*M81+N81*N81))</f>
        <v>0.008840169731258849</v>
      </c>
      <c r="Q81">
        <f>(M81/SQRT(M81*M81+N81*N81))*$J$2+SQRT(1-(M81/SQRT(M81*M81+N81*N81))*(M81/SQRT(M81*M81+N81*N81)))*$K$2</f>
        <v>0.27363522730774703</v>
      </c>
      <c r="R81">
        <f>-LN(1*EXP((M81*M81+N81*N81)*P81*$E$2*$I$2*$M$2/2-$E$2*$I$2*O81-$M$2*$F$2*$F$2/2))/$E$2</f>
        <v>0.0011872767857142859</v>
      </c>
      <c r="S81">
        <f>1-NORMSDIST((O81-$H$2)/(SQRT($M$2)*SQRT(M81*M81+N81*N81)))</f>
        <v>0.477820495690789</v>
      </c>
      <c r="T81">
        <f>NORMSDIST((O81-$H$2-SQRT(M81*M81+N81*N81)*SQRT(M81*M81+N81*N81)*$M$2*P81*$I$3/$I$2)/(SQRT($M$2)*SQRT(M81*M81+N81*N81)))*EXP(P81*$I$3/$I$2*($H$2-O81)+$M$2*P81*$I$3/$I$2*P81*$I$3/$I$2*SQRT(M81*M81+N81*N81)*SQRT(M81*M81+N81*N81)/2)</f>
        <v>0.513795998104595</v>
      </c>
      <c r="U81">
        <f>-LN(POWER(S81+T81,1/(1-M81/SQRT(M81*M81+N81*N81)*M81/SQRT(M81*M81+N81*N81)))*EXP(-1*$M$2*$F$2*$F$2/2))/$E$2</f>
        <v>0.001127339796456829</v>
      </c>
      <c r="V81">
        <f>NORMSDIST(($H$2-O81-SQRT(M81*M81+N81*N81)*SQRT(M81*M81+N81*N81)*$M$2*P81*$I$4/$I$2)/(SQRT($M$2)*SQRT(M81*M81+N81*N81)))*EXP(P81*$I$4/$I$2*(O81-$H$2)+$M$2*P81*$I$4/$I$2*P81*$I$4/$I$2*SQRT(M81*M81+N81*N81)*SQRT(M81*M81+N81*N81)/2)</f>
        <v>0.4705247131849821</v>
      </c>
      <c r="W81">
        <f>-LN(POWER(V81+1-S81,1/(1-M81/SQRT(M81*M81+N81*N81)*M81/SQRT(M81*M81+N81*N81)))*EXP(-1*$M$2*$F$2*$F$2/2))/$E$2</f>
        <v>0.0010033242414780293</v>
      </c>
      <c r="X81">
        <f>$K$2/$I$2/$E$2</f>
        <v>0.27999999999999997</v>
      </c>
      <c r="AA81">
        <f>M81</f>
        <v>0.1</v>
      </c>
      <c r="AB81">
        <f>0.01</f>
        <v>0.01</v>
      </c>
      <c r="AC81">
        <f>$G$2+$A$2*$M$2+$M$2*($J$2*AA81+$K$2*AB81)</f>
        <v>1.1375</v>
      </c>
      <c r="AD81">
        <f>$I$2*$E$2</f>
        <v>0.8928571428571429</v>
      </c>
      <c r="AE81">
        <f>(AA81/SQRT(AA81*AA81+AB81*AB81))*$J$2+SQRT(1-(AA81/SQRT(AA81*AA81+AB81*AB81))*(AA81/SQRT(AA81*AA81+AB81*AB81)))*$K$2</f>
        <v>0.27363522730774703</v>
      </c>
      <c r="AF81">
        <f>-LN(1*EXP((AA81*AA81+AB81*AB81)*AD81*$E$2*$I$2*$M$2/2-$E$2*$I$2*AC81))/$E$2</f>
        <v>0.0011149553571428571</v>
      </c>
      <c r="AG81">
        <f>1-NORMSDIST((AC81-$H$2)/(SQRT($M$2)*SQRT(AA81*AA81+AB81*AB81)))</f>
        <v>0.27031283161036923</v>
      </c>
      <c r="AH81">
        <f>NORMSDIST((AC81-$H$2-SQRT(AA81*AA81+AB81*AB81)*SQRT(AA81*AA81+AB81*AB81)*$M$2*AD81*$I$3/$I$2)/(SQRT($M$2)*SQRT(AA81*AA81+AB81*AB81)))*EXP(AD81*$I$3/$I$2*($H$2-AC81)+$M$2*AD81*$I$3/$I$2*AD81*$I$3/$I$2*SQRT(AA81*AA81+AB81*AB81)*SQRT(AA81*AA81+AB81*AB81)/2)</f>
        <v>0.178879758269194</v>
      </c>
      <c r="AI81">
        <f>-LN((AG81+AH81))/$E$2</f>
        <v>0.0008963399788166923</v>
      </c>
      <c r="AJ81">
        <f>NORMSDIST(($H$2-AC81-SQRT(AA81*AA81+AB81*AB81)*SQRT(AA81*AA81+AB81*AB81)*$M$2*AD81*$I$4/$I$2)/(SQRT($M$2)*SQRT(AA81*AA81+AB81*AB81)))*EXP(AD81*$I$4/$I$2*(AC81-$H$2)+$M$2*AD81*$I$4/$I$2*AD81*$I$4/$I$2*SQRT(AA81*AA81+AB81*AB81)*SQRT(AA81*AA81+AB81*AB81)/2)</f>
        <v>0.11288286621373354</v>
      </c>
      <c r="AK81">
        <f>-LN((AJ81+1-AG81))/$E$2</f>
        <v>0.00019185431225501333</v>
      </c>
    </row>
    <row r="82" spans="1:37" ht="12">
      <c r="A82">
        <f>A81+0.1</f>
        <v>-0.9</v>
      </c>
      <c r="B82">
        <f>$B$81</f>
        <v>0.08</v>
      </c>
      <c r="C82">
        <f>$G$2+$A$2*$M$2+B82*$M$2*($B$2-A82*$F$2)</f>
        <v>1.17</v>
      </c>
      <c r="D82">
        <f>$I$2*$E$2*(1-A82*A82)</f>
        <v>0.1696428571428571</v>
      </c>
      <c r="E82">
        <f aca="true" t="shared" si="41" ref="E82:E101">-LN(1*EXP(B82*B82*D82*$E$2*$I$2*$M$2/2-$E$2*$I$2*C82-$M$2*$F$2*$F$2/2))/$E$2</f>
        <v>0.0013422857142857143</v>
      </c>
      <c r="F82">
        <f t="shared" si="39"/>
        <v>0.17097256783835746</v>
      </c>
      <c r="G82">
        <f aca="true" t="shared" si="42" ref="G82:G101">NORMSDIST((C82-$H$2-B82*B82*D82)/(SQRT($M$2)*B82))*EXP(D82*($H$2-C82)+D82*D82*B82*B82/2)</f>
        <v>0.8040323958455767</v>
      </c>
      <c r="H82">
        <f>-LN(POWER(F82+G82,1/(1-A82*A82))*EXP(-1*$M$2*$F$2*$F$2/2))/$E$2</f>
        <v>0.00032421180570574553</v>
      </c>
      <c r="I82">
        <f aca="true" t="shared" si="43" ref="I82:I101">NORMSDIST(($H$2-C82-$M$2*B82*B82*D82)/(SQRT($M$2)*B82))*EXP(D82*(C82-$H$2)+$M$2*D82*D82*B82*B82/2)</f>
        <v>0.16823408984374472</v>
      </c>
      <c r="J82">
        <f>-LN(POWER(I82+1-F82,1/(1-A82*A82))*EXP(-1*$M$2*$F$2*$F$2/2))/$E$2</f>
        <v>0.00019116475064893953</v>
      </c>
      <c r="M82">
        <f>M81</f>
        <v>0.1</v>
      </c>
      <c r="N82">
        <f>N81+0.02</f>
        <v>0.03</v>
      </c>
      <c r="O82">
        <f>$G$2+$A$2*$M$2+SQRT(M82*M82+N82*N82)*$M$2*(Q82-M82/SQRT(M82*M82+N82*N82)*$F$2)</f>
        <v>1.0375</v>
      </c>
      <c r="P82">
        <f aca="true" t="shared" si="44" ref="P82:P104">$I$2*$E$2*(1-M82/SQRT(M82*M82+N82*N82)*M82/SQRT(M82*M82+N82*N82))</f>
        <v>0.07372214941022276</v>
      </c>
      <c r="Q82">
        <f aca="true" t="shared" si="45" ref="Q82:Q104">(M82/SQRT(M82*M82+N82*N82))*$J$2+SQRT(1-(M82/SQRT(M82*M82+N82*N82))*(M82/SQRT(M82*M82+N82*N82)))*$K$2</f>
        <v>0.3112935426968742</v>
      </c>
      <c r="R82">
        <f aca="true" t="shared" si="46" ref="R82:R104">-LN(1*EXP((M82*M82+N82*N82)*P82*$E$2*$I$2*$M$2/2-$E$2*$I$2*O82-$M$2*$F$2*$F$2/2))/$E$2</f>
        <v>0.0012104910714285713</v>
      </c>
      <c r="S82">
        <f aca="true" t="shared" si="47" ref="S82:S104">1-NORMSDIST((O82-$H$2)/(SQRT($M$2)*SQRT(M82*M82+N82*N82)))</f>
        <v>0.43619147667068814</v>
      </c>
      <c r="T82">
        <f aca="true" t="shared" si="48" ref="T82:T104">NORMSDIST((O82-$H$2-SQRT(M82*M82+N82*N82)*SQRT(M82*M82+N82*N82)*$M$2*P82*$I$3/$I$2)/(SQRT($M$2)*SQRT(M82*M82+N82*N82)))*EXP(P82*$I$3/$I$2*($H$2-O82)+$M$2*P82*$I$3/$I$2*P82*$I$3/$I$2*SQRT(M82*M82+N82*N82)*SQRT(M82*M82+N82*N82)/2)</f>
        <v>0.4891043275296851</v>
      </c>
      <c r="U82">
        <f aca="true" t="shared" si="49" ref="U82:U104">-LN(POWER(S82+T82,1/(1-M82/SQRT(M82*M82+N82*N82)*M82/SQRT(M82*M82+N82*N82)))*EXP(-1*$M$2*$F$2*$F$2/2))/$E$2</f>
        <v>0.001228167940537634</v>
      </c>
      <c r="V82">
        <f aca="true" t="shared" si="50" ref="V82:V104">NORMSDIST(($H$2-O82-SQRT(M82*M82+N82*N82)*SQRT(M82*M82+N82*N82)*$M$2*P82*$I$4/$I$2)/(SQRT($M$2)*SQRT(M82*M82+N82*N82)))*EXP(P82*$I$4/$I$2*(O82-$H$2)+$M$2*P82*$I$4/$I$2*P82*$I$4/$I$2*SQRT(M82*M82+N82*N82)*SQRT(M82*M82+N82*N82)/2)</f>
        <v>0.3856984170666167</v>
      </c>
      <c r="W82">
        <f>-LN(POWER(V82+1-S82,1/(1-M82/SQRT(M82*M82+N82*N82)*M82/SQRT(M82*M82+N82*N82)))*EXP(-1*$M$2*$F$2*$F$2/2))/$E$2</f>
        <v>0.0008778069534592551</v>
      </c>
      <c r="X82">
        <f aca="true" t="shared" si="51" ref="X82:X104">$K$2/$I$2/$E$2</f>
        <v>0.27999999999999997</v>
      </c>
      <c r="AA82">
        <f>AA81</f>
        <v>0.1</v>
      </c>
      <c r="AB82">
        <f>AB81+0.02</f>
        <v>0.03</v>
      </c>
      <c r="AC82">
        <f aca="true" t="shared" si="52" ref="AC82:AC104">$G$2+$A$2*$M$2+$M$2*($J$2*AA82+$K$2*AB82)</f>
        <v>1.1625</v>
      </c>
      <c r="AD82">
        <f aca="true" t="shared" si="53" ref="AD82:AD104">$I$2*$E$2</f>
        <v>0.8928571428571429</v>
      </c>
      <c r="AE82">
        <f aca="true" t="shared" si="54" ref="AE82:AE104">(AA82/SQRT(AA82*AA82+AB82*AB82))*$J$2+SQRT(1-(AA82/SQRT(AA82*AA82+AB82*AB82))*(AA82/SQRT(AA82*AA82+AB82*AB82)))*$K$2</f>
        <v>0.3112935426968742</v>
      </c>
      <c r="AF82">
        <f aca="true" t="shared" si="55" ref="AF82:AF104">-LN(1*EXP((AA82*AA82+AB82*AB82)*AD82*$E$2*$I$2*$M$2/2-$E$2*$I$2*AC82))/$E$2</f>
        <v>0.0011381696428571428</v>
      </c>
      <c r="AG82">
        <f>1-NORMSDIST((AC82-$H$2)/(SQRT($M$2)*SQRT(AA82*AA82+AB82*AB82)))</f>
        <v>0.243191320105272</v>
      </c>
      <c r="AH82">
        <f aca="true" t="shared" si="56" ref="AH82:AH104">NORMSDIST((AC82-$H$2-SQRT(AA82*AA82+AB82*AB82)*SQRT(AA82*AA82+AB82*AB82)*$M$2*AD82*$I$3/$I$2)/(SQRT($M$2)*SQRT(AA82*AA82+AB82*AB82)))*EXP(AD82*$I$3/$I$2*($H$2-AC82)+$M$2*AD82*$I$3/$I$2*AD82*$I$3/$I$2*SQRT(AA82*AA82+AB82*AB82)*SQRT(AA82*AA82+AB82*AB82)/2)</f>
        <v>0.16977855744392042</v>
      </c>
      <c r="AI82">
        <f aca="true" t="shared" si="57" ref="AI82:AI104">-LN((AG82+AH82))/$E$2</f>
        <v>0.000990506299324958</v>
      </c>
      <c r="AJ82">
        <f aca="true" t="shared" si="58" ref="AJ82:AJ104">NORMSDIST(($H$2-AC82-SQRT(AA82*AA82+AB82*AB82)*SQRT(AA82*AA82+AB82*AB82)*$M$2*AD82*$I$4/$I$2)/(SQRT($M$2)*SQRT(AA82*AA82+AB82*AB82)))*EXP(AD82*$I$4/$I$2*(AC82-$H$2)+$M$2*AD82*$I$4/$I$2*AD82*$I$4/$I$2*SQRT(AA82*AA82+AB82*AB82)*SQRT(AA82*AA82+AB82*AB82)/2)</f>
        <v>0.10166650163815796</v>
      </c>
      <c r="AK82">
        <f aca="true" t="shared" si="59" ref="AK82:AK104">-LN((AJ82+1-AG82))/$E$2</f>
        <v>0.00017090920914819623</v>
      </c>
    </row>
    <row r="83" spans="1:37" ht="12">
      <c r="A83">
        <f aca="true" t="shared" si="60" ref="A83:A101">A82+0.1</f>
        <v>-0.8</v>
      </c>
      <c r="B83">
        <f aca="true" t="shared" si="61" ref="B83:B101">$B$81</f>
        <v>0.08</v>
      </c>
      <c r="C83">
        <f aca="true" t="shared" si="62" ref="C83:C101">$G$2+$A$2*$M$2+B83*$M$2*($B$2-A83*$F$2)</f>
        <v>1.1600000000000001</v>
      </c>
      <c r="D83">
        <f aca="true" t="shared" si="63" ref="D83:D101">$I$2*$E$2*(1-A83*A83)</f>
        <v>0.32142857142857134</v>
      </c>
      <c r="E83">
        <f t="shared" si="41"/>
        <v>0.001329857142857143</v>
      </c>
      <c r="F83">
        <f t="shared" si="39"/>
        <v>0.18554664906349738</v>
      </c>
      <c r="G83">
        <f t="shared" si="42"/>
        <v>0.7709447574300271</v>
      </c>
      <c r="H83">
        <f aca="true" t="shared" si="64" ref="H83:H101">-LN(POWER(F83+G83,1/(1-A83*A83))*EXP(-1*$M$2*$F$2*$F$2/2))/$E$2</f>
        <v>0.00031339303167443963</v>
      </c>
      <c r="I83">
        <f t="shared" si="43"/>
        <v>0.17986581789808867</v>
      </c>
      <c r="J83">
        <f t="shared" si="40"/>
        <v>0.00019272408853795092</v>
      </c>
      <c r="M83">
        <f aca="true" t="shared" si="65" ref="M83:M104">M82</f>
        <v>0.1</v>
      </c>
      <c r="N83">
        <f aca="true" t="shared" si="66" ref="N83:N103">N82+0.02</f>
        <v>0.05</v>
      </c>
      <c r="O83">
        <f aca="true" t="shared" si="67" ref="O83:O104">$G$2+$A$2*$M$2+SQRT(M83*M83+N83*N83)*$M$2*(Q83-M83/SQRT(M83*M83+N83*N83)*$F$2)</f>
        <v>1.0625</v>
      </c>
      <c r="P83">
        <f t="shared" si="44"/>
        <v>0.17857142857142863</v>
      </c>
      <c r="Q83">
        <f t="shared" si="45"/>
        <v>0.33541019662496846</v>
      </c>
      <c r="R83">
        <f t="shared" si="46"/>
        <v>0.0012319196428571427</v>
      </c>
      <c r="S83">
        <f t="shared" si="47"/>
        <v>0.4012937262208094</v>
      </c>
      <c r="T83">
        <f t="shared" si="48"/>
        <v>0.41711956813153533</v>
      </c>
      <c r="U83">
        <f t="shared" si="49"/>
        <v>0.0012971717928714213</v>
      </c>
      <c r="V83">
        <f t="shared" si="50"/>
        <v>0.30025966788070196</v>
      </c>
      <c r="W83">
        <f aca="true" t="shared" si="68" ref="W83:W104">-LN(POWER(V83+1-S83,1/(1-M83/SQRT(M83*M83+N83*N83)*M83/SQRT(M83*M83+N83*N83)))*EXP(-1*$M$2*$F$2*$F$2/2))/$E$2</f>
        <v>0.0007714567275653504</v>
      </c>
      <c r="X83">
        <f t="shared" si="51"/>
        <v>0.27999999999999997</v>
      </c>
      <c r="AA83">
        <f aca="true" t="shared" si="69" ref="AA83:AA104">AA82</f>
        <v>0.1</v>
      </c>
      <c r="AB83">
        <f aca="true" t="shared" si="70" ref="AB83:AB103">AB82+0.02</f>
        <v>0.05</v>
      </c>
      <c r="AC83">
        <f t="shared" si="52"/>
        <v>1.1875</v>
      </c>
      <c r="AD83">
        <f t="shared" si="53"/>
        <v>0.8928571428571429</v>
      </c>
      <c r="AE83">
        <f t="shared" si="54"/>
        <v>0.33541019662496846</v>
      </c>
      <c r="AF83">
        <f t="shared" si="55"/>
        <v>0.0011595982142857141</v>
      </c>
      <c r="AG83">
        <f aca="true" t="shared" si="71" ref="AG83:AG104">1-NORMSDIST((AC83-$H$2)/(SQRT($M$2)*SQRT(AA83*AA83+AB83*AB83)))</f>
        <v>0.2266272797297918</v>
      </c>
      <c r="AH83">
        <f t="shared" si="56"/>
        <v>0.1565567855795527</v>
      </c>
      <c r="AI83">
        <f t="shared" si="57"/>
        <v>0.0010743485950086386</v>
      </c>
      <c r="AJ83">
        <f t="shared" si="58"/>
        <v>0.09219389530116995</v>
      </c>
      <c r="AK83">
        <f t="shared" si="59"/>
        <v>0.00016169545234808946</v>
      </c>
    </row>
    <row r="84" spans="1:37" ht="12">
      <c r="A84">
        <f t="shared" si="60"/>
        <v>-0.7000000000000001</v>
      </c>
      <c r="B84">
        <f t="shared" si="61"/>
        <v>0.08</v>
      </c>
      <c r="C84">
        <f t="shared" si="62"/>
        <v>1.15</v>
      </c>
      <c r="D84">
        <f t="shared" si="63"/>
        <v>0.4553571428571428</v>
      </c>
      <c r="E84">
        <f t="shared" si="41"/>
        <v>0.0013177142857142858</v>
      </c>
      <c r="F84">
        <f t="shared" si="39"/>
        <v>0.20086776392919448</v>
      </c>
      <c r="G84">
        <f t="shared" si="42"/>
        <v>0.742563560146649</v>
      </c>
      <c r="H84">
        <f t="shared" si="64"/>
        <v>0.00030288139202174386</v>
      </c>
      <c r="I84">
        <f t="shared" si="43"/>
        <v>0.1920659200617688</v>
      </c>
      <c r="J84">
        <f t="shared" si="40"/>
        <v>0.00019441510975534178</v>
      </c>
      <c r="M84">
        <f t="shared" si="65"/>
        <v>0.1</v>
      </c>
      <c r="N84">
        <f t="shared" si="66"/>
        <v>0.07</v>
      </c>
      <c r="O84">
        <f t="shared" si="67"/>
        <v>1.0875</v>
      </c>
      <c r="P84">
        <f t="shared" si="44"/>
        <v>0.2936241610738255</v>
      </c>
      <c r="Q84">
        <f t="shared" si="45"/>
        <v>0.3481735662205922</v>
      </c>
      <c r="R84">
        <f t="shared" si="46"/>
        <v>0.0012515624999999999</v>
      </c>
      <c r="S84">
        <f t="shared" si="47"/>
        <v>0.37426623355772837</v>
      </c>
      <c r="T84">
        <f t="shared" si="48"/>
        <v>0.3362238282718568</v>
      </c>
      <c r="U84">
        <f t="shared" si="49"/>
        <v>0.001339074229673445</v>
      </c>
      <c r="V84">
        <f t="shared" si="50"/>
        <v>0.2333929838438153</v>
      </c>
      <c r="W84">
        <f t="shared" si="68"/>
        <v>0.0006921196120167473</v>
      </c>
      <c r="X84">
        <f t="shared" si="51"/>
        <v>0.27999999999999997</v>
      </c>
      <c r="AA84">
        <f t="shared" si="69"/>
        <v>0.1</v>
      </c>
      <c r="AB84">
        <f t="shared" si="70"/>
        <v>0.07</v>
      </c>
      <c r="AC84">
        <f t="shared" si="52"/>
        <v>1.2125</v>
      </c>
      <c r="AD84">
        <f t="shared" si="53"/>
        <v>0.8928571428571429</v>
      </c>
      <c r="AE84">
        <f t="shared" si="54"/>
        <v>0.3481735662205922</v>
      </c>
      <c r="AF84">
        <f t="shared" si="55"/>
        <v>0.0011792410714285713</v>
      </c>
      <c r="AG84">
        <f t="shared" si="71"/>
        <v>0.21812536879547273</v>
      </c>
      <c r="AH84">
        <f t="shared" si="56"/>
        <v>0.14203146979262368</v>
      </c>
      <c r="AI84">
        <f t="shared" si="57"/>
        <v>0.0011437615612200156</v>
      </c>
      <c r="AJ84">
        <f t="shared" si="58"/>
        <v>0.08457396647639838</v>
      </c>
      <c r="AK84">
        <f t="shared" si="59"/>
        <v>0.0001605547925657524</v>
      </c>
    </row>
    <row r="85" spans="1:37" ht="12">
      <c r="A85">
        <f t="shared" si="60"/>
        <v>-0.6000000000000001</v>
      </c>
      <c r="B85">
        <f t="shared" si="61"/>
        <v>0.08</v>
      </c>
      <c r="C85">
        <f t="shared" si="62"/>
        <v>1.1400000000000001</v>
      </c>
      <c r="D85">
        <f t="shared" si="63"/>
        <v>0.5714285714285714</v>
      </c>
      <c r="E85">
        <f t="shared" si="41"/>
        <v>0.001305857142857143</v>
      </c>
      <c r="F85">
        <f t="shared" si="39"/>
        <v>0.21692396474855213</v>
      </c>
      <c r="G85">
        <f t="shared" si="42"/>
        <v>0.7180331620283371</v>
      </c>
      <c r="H85">
        <f t="shared" si="64"/>
        <v>0.0002926955578038114</v>
      </c>
      <c r="I85">
        <f t="shared" si="43"/>
        <v>0.2048558039740571</v>
      </c>
      <c r="J85">
        <f t="shared" si="40"/>
        <v>0.0001962477514414333</v>
      </c>
      <c r="M85">
        <f t="shared" si="65"/>
        <v>0.1</v>
      </c>
      <c r="N85">
        <f t="shared" si="66"/>
        <v>0.09000000000000001</v>
      </c>
      <c r="O85">
        <f t="shared" si="67"/>
        <v>1.1125</v>
      </c>
      <c r="P85">
        <f t="shared" si="44"/>
        <v>0.3995659037095502</v>
      </c>
      <c r="Q85">
        <f t="shared" si="45"/>
        <v>0.35306471946740403</v>
      </c>
      <c r="R85">
        <f t="shared" si="46"/>
        <v>0.0012694196428571429</v>
      </c>
      <c r="S85">
        <f t="shared" si="47"/>
        <v>0.35421610560049044</v>
      </c>
      <c r="T85">
        <f t="shared" si="48"/>
        <v>0.2677747099463096</v>
      </c>
      <c r="U85">
        <f t="shared" si="49"/>
        <v>0.0013633645424837488</v>
      </c>
      <c r="V85">
        <f t="shared" si="50"/>
        <v>0.18567160811943548</v>
      </c>
      <c r="W85">
        <f t="shared" si="68"/>
        <v>0.0006369450628222696</v>
      </c>
      <c r="X85">
        <f t="shared" si="51"/>
        <v>0.27999999999999997</v>
      </c>
      <c r="AA85">
        <f t="shared" si="69"/>
        <v>0.1</v>
      </c>
      <c r="AB85">
        <f t="shared" si="70"/>
        <v>0.09000000000000001</v>
      </c>
      <c r="AC85">
        <f t="shared" si="52"/>
        <v>1.2375</v>
      </c>
      <c r="AD85">
        <f t="shared" si="53"/>
        <v>0.8928571428571429</v>
      </c>
      <c r="AE85">
        <f t="shared" si="54"/>
        <v>0.35306471946740403</v>
      </c>
      <c r="AF85">
        <f t="shared" si="55"/>
        <v>0.0011970982142857143</v>
      </c>
      <c r="AG85">
        <f t="shared" si="71"/>
        <v>0.2149166506291138</v>
      </c>
      <c r="AH85">
        <f t="shared" si="56"/>
        <v>0.12801831914583062</v>
      </c>
      <c r="AI85">
        <f t="shared" si="57"/>
        <v>0.0011986401753580791</v>
      </c>
      <c r="AJ85">
        <f t="shared" si="58"/>
        <v>0.07836799918954006</v>
      </c>
      <c r="AK85">
        <f t="shared" si="59"/>
        <v>0.00016443585213958756</v>
      </c>
    </row>
    <row r="86" spans="1:37" ht="12">
      <c r="A86">
        <f t="shared" si="60"/>
        <v>-0.5000000000000001</v>
      </c>
      <c r="B86">
        <f t="shared" si="61"/>
        <v>0.08</v>
      </c>
      <c r="C86">
        <f t="shared" si="62"/>
        <v>1.1300000000000001</v>
      </c>
      <c r="D86">
        <f t="shared" si="63"/>
        <v>0.6696428571428571</v>
      </c>
      <c r="E86">
        <f t="shared" si="41"/>
        <v>0.0012942857142857144</v>
      </c>
      <c r="F86">
        <f t="shared" si="39"/>
        <v>0.23369803431577707</v>
      </c>
      <c r="G86">
        <f t="shared" si="42"/>
        <v>0.6966267193331513</v>
      </c>
      <c r="H86">
        <f t="shared" si="64"/>
        <v>0.0002828508574350544</v>
      </c>
      <c r="I86">
        <f t="shared" si="43"/>
        <v>0.218260805873306</v>
      </c>
      <c r="J86">
        <f t="shared" si="40"/>
        <v>0.0001982327171634996</v>
      </c>
      <c r="M86">
        <f t="shared" si="65"/>
        <v>0.1</v>
      </c>
      <c r="N86">
        <f t="shared" si="66"/>
        <v>0.11000000000000001</v>
      </c>
      <c r="O86">
        <f t="shared" si="67"/>
        <v>1.1375</v>
      </c>
      <c r="P86">
        <f t="shared" si="44"/>
        <v>0.4888493859082094</v>
      </c>
      <c r="Q86">
        <f t="shared" si="45"/>
        <v>0.35315321684806406</v>
      </c>
      <c r="R86">
        <f t="shared" si="46"/>
        <v>0.0012854910714285715</v>
      </c>
      <c r="S86">
        <f t="shared" si="47"/>
        <v>0.33956926468662285</v>
      </c>
      <c r="T86">
        <f t="shared" si="48"/>
        <v>0.21582262380802414</v>
      </c>
      <c r="U86">
        <f t="shared" si="49"/>
        <v>0.001377990790143882</v>
      </c>
      <c r="V86">
        <f t="shared" si="50"/>
        <v>0.152121434729156</v>
      </c>
      <c r="W86">
        <f t="shared" si="68"/>
        <v>0.0005996198594906912</v>
      </c>
      <c r="X86">
        <f t="shared" si="51"/>
        <v>0.27999999999999997</v>
      </c>
      <c r="AA86">
        <f t="shared" si="69"/>
        <v>0.1</v>
      </c>
      <c r="AB86">
        <f t="shared" si="70"/>
        <v>0.11000000000000001</v>
      </c>
      <c r="AC86">
        <f t="shared" si="52"/>
        <v>1.2625</v>
      </c>
      <c r="AD86">
        <f t="shared" si="53"/>
        <v>0.8928571428571429</v>
      </c>
      <c r="AE86">
        <f t="shared" si="54"/>
        <v>0.35315321684806406</v>
      </c>
      <c r="AF86">
        <f t="shared" si="55"/>
        <v>0.0012131696428571428</v>
      </c>
      <c r="AG86">
        <f t="shared" si="71"/>
        <v>0.21485884779287234</v>
      </c>
      <c r="AH86">
        <f t="shared" si="56"/>
        <v>0.1153516202537287</v>
      </c>
      <c r="AI86">
        <f t="shared" si="57"/>
        <v>0.0012409880513617364</v>
      </c>
      <c r="AJ86">
        <f t="shared" si="58"/>
        <v>0.07313152520393276</v>
      </c>
      <c r="AK86">
        <f t="shared" si="59"/>
        <v>0.0001711734350405599</v>
      </c>
    </row>
    <row r="87" spans="1:37" ht="12">
      <c r="A87">
        <f t="shared" si="60"/>
        <v>-0.40000000000000013</v>
      </c>
      <c r="B87">
        <f t="shared" si="61"/>
        <v>0.08</v>
      </c>
      <c r="C87">
        <f t="shared" si="62"/>
        <v>1.12</v>
      </c>
      <c r="D87">
        <f t="shared" si="63"/>
        <v>0.7499999999999999</v>
      </c>
      <c r="E87">
        <f t="shared" si="41"/>
        <v>0.0012830000000000003</v>
      </c>
      <c r="F87">
        <f t="shared" si="39"/>
        <v>0.2511674063425384</v>
      </c>
      <c r="G87">
        <f t="shared" si="42"/>
        <v>0.6777182638528487</v>
      </c>
      <c r="H87">
        <f t="shared" si="64"/>
        <v>0.00027335948712836324</v>
      </c>
      <c r="I87">
        <f t="shared" si="43"/>
        <v>0.2323112898253736</v>
      </c>
      <c r="J87">
        <f t="shared" si="40"/>
        <v>0.0002003815466064549</v>
      </c>
      <c r="M87">
        <f t="shared" si="65"/>
        <v>0.1</v>
      </c>
      <c r="N87">
        <f t="shared" si="66"/>
        <v>0.13</v>
      </c>
      <c r="O87">
        <f t="shared" si="67"/>
        <v>1.1625</v>
      </c>
      <c r="P87">
        <f t="shared" si="44"/>
        <v>0.5609399893786511</v>
      </c>
      <c r="Q87">
        <f t="shared" si="45"/>
        <v>0.35058368748857316</v>
      </c>
      <c r="R87">
        <f t="shared" si="46"/>
        <v>0.0012997767857142856</v>
      </c>
      <c r="S87">
        <f t="shared" si="47"/>
        <v>0.32885024226965043</v>
      </c>
      <c r="T87">
        <f t="shared" si="48"/>
        <v>0.17760114906870733</v>
      </c>
      <c r="U87">
        <f t="shared" si="49"/>
        <v>0.0013878337121575944</v>
      </c>
      <c r="V87">
        <f t="shared" si="50"/>
        <v>0.12810491811076818</v>
      </c>
      <c r="W87">
        <f t="shared" si="68"/>
        <v>0.0005744645506045405</v>
      </c>
      <c r="X87">
        <f t="shared" si="51"/>
        <v>0.27999999999999997</v>
      </c>
      <c r="AA87">
        <f t="shared" si="69"/>
        <v>0.1</v>
      </c>
      <c r="AB87">
        <f t="shared" si="70"/>
        <v>0.13</v>
      </c>
      <c r="AC87">
        <f t="shared" si="52"/>
        <v>1.2875</v>
      </c>
      <c r="AD87">
        <f t="shared" si="53"/>
        <v>0.8928571428571429</v>
      </c>
      <c r="AE87">
        <f t="shared" si="54"/>
        <v>0.35058368748857316</v>
      </c>
      <c r="AF87">
        <f t="shared" si="55"/>
        <v>0.0012274553571428573</v>
      </c>
      <c r="AG87">
        <f t="shared" si="71"/>
        <v>0.21654083084173248</v>
      </c>
      <c r="AH87">
        <f t="shared" si="56"/>
        <v>0.10426005958798641</v>
      </c>
      <c r="AI87">
        <f t="shared" si="57"/>
        <v>0.0012733667826206796</v>
      </c>
      <c r="AJ87">
        <f t="shared" si="58"/>
        <v>0.06856566570318057</v>
      </c>
      <c r="AK87">
        <f t="shared" si="59"/>
        <v>0.0001793563561207364</v>
      </c>
    </row>
    <row r="88" spans="1:37" ht="12">
      <c r="A88">
        <f t="shared" si="60"/>
        <v>-0.30000000000000016</v>
      </c>
      <c r="B88">
        <f t="shared" si="61"/>
        <v>0.08</v>
      </c>
      <c r="C88">
        <f t="shared" si="62"/>
        <v>1.11</v>
      </c>
      <c r="D88">
        <f t="shared" si="63"/>
        <v>0.8125</v>
      </c>
      <c r="E88">
        <f t="shared" si="41"/>
        <v>0.0012720000000000001</v>
      </c>
      <c r="F88">
        <f t="shared" si="39"/>
        <v>0.2693041504874558</v>
      </c>
      <c r="G88">
        <f t="shared" si="42"/>
        <v>0.660761551735705</v>
      </c>
      <c r="H88">
        <f t="shared" si="64"/>
        <v>0.0002642308280350404</v>
      </c>
      <c r="I88">
        <f t="shared" si="43"/>
        <v>0.24704396164702688</v>
      </c>
      <c r="J88">
        <f t="shared" si="40"/>
        <v>0.0002027066905868755</v>
      </c>
      <c r="M88">
        <f t="shared" si="65"/>
        <v>0.1</v>
      </c>
      <c r="N88">
        <f t="shared" si="66"/>
        <v>0.15</v>
      </c>
      <c r="O88">
        <f t="shared" si="67"/>
        <v>1.1875</v>
      </c>
      <c r="P88">
        <f t="shared" si="44"/>
        <v>0.6181318681318682</v>
      </c>
      <c r="Q88">
        <f t="shared" si="45"/>
        <v>0.34668762264076824</v>
      </c>
      <c r="R88">
        <f t="shared" si="46"/>
        <v>0.0013122767857142858</v>
      </c>
      <c r="S88">
        <f t="shared" si="47"/>
        <v>0.32091910339193397</v>
      </c>
      <c r="T88">
        <f t="shared" si="48"/>
        <v>0.14937992940669392</v>
      </c>
      <c r="U88">
        <f t="shared" si="49"/>
        <v>0.0013954297909372212</v>
      </c>
      <c r="V88">
        <f t="shared" si="50"/>
        <v>0.11040636933914201</v>
      </c>
      <c r="W88">
        <f t="shared" si="68"/>
        <v>0.000557396680814155</v>
      </c>
      <c r="X88">
        <f t="shared" si="51"/>
        <v>0.27999999999999997</v>
      </c>
      <c r="AA88">
        <f t="shared" si="69"/>
        <v>0.1</v>
      </c>
      <c r="AB88">
        <f t="shared" si="70"/>
        <v>0.15</v>
      </c>
      <c r="AC88">
        <f t="shared" si="52"/>
        <v>1.3125</v>
      </c>
      <c r="AD88">
        <f t="shared" si="53"/>
        <v>0.8928571428571429</v>
      </c>
      <c r="AE88">
        <f t="shared" si="54"/>
        <v>0.34668762264076824</v>
      </c>
      <c r="AF88">
        <f t="shared" si="55"/>
        <v>0.0012399553571428572</v>
      </c>
      <c r="AG88">
        <f t="shared" si="71"/>
        <v>0.2191056259012969</v>
      </c>
      <c r="AH88">
        <f t="shared" si="56"/>
        <v>0.09468168616898043</v>
      </c>
      <c r="AI88">
        <f t="shared" si="57"/>
        <v>0.0012981246573946113</v>
      </c>
      <c r="AJ88">
        <f t="shared" si="58"/>
        <v>0.06449632674328347</v>
      </c>
      <c r="AK88">
        <f t="shared" si="59"/>
        <v>0.0001881111574985504</v>
      </c>
    </row>
    <row r="89" spans="1:37" ht="12">
      <c r="A89">
        <f t="shared" si="60"/>
        <v>-0.20000000000000015</v>
      </c>
      <c r="B89">
        <f t="shared" si="61"/>
        <v>0.08</v>
      </c>
      <c r="C89">
        <f t="shared" si="62"/>
        <v>1.1</v>
      </c>
      <c r="D89">
        <f t="shared" si="63"/>
        <v>0.8571428571428572</v>
      </c>
      <c r="E89">
        <f t="shared" si="41"/>
        <v>0.0012612857142857144</v>
      </c>
      <c r="F89">
        <f t="shared" si="39"/>
        <v>0.2880750250377173</v>
      </c>
      <c r="G89">
        <f t="shared" si="42"/>
        <v>0.64527418967612</v>
      </c>
      <c r="H89">
        <f t="shared" si="64"/>
        <v>0.00025547183184470744</v>
      </c>
      <c r="I89">
        <f t="shared" si="43"/>
        <v>0.2625034400535186</v>
      </c>
      <c r="J89">
        <f t="shared" si="40"/>
        <v>0.00020522159105020298</v>
      </c>
      <c r="M89">
        <f t="shared" si="65"/>
        <v>0.1</v>
      </c>
      <c r="N89">
        <f t="shared" si="66"/>
        <v>0.16999999999999998</v>
      </c>
      <c r="O89">
        <f t="shared" si="67"/>
        <v>1.2125</v>
      </c>
      <c r="P89">
        <f t="shared" si="44"/>
        <v>0.66333088505325</v>
      </c>
      <c r="Q89">
        <f t="shared" si="45"/>
        <v>0.34223858543029084</v>
      </c>
      <c r="R89">
        <f t="shared" si="46"/>
        <v>0.0013229910714285713</v>
      </c>
      <c r="S89">
        <f t="shared" si="47"/>
        <v>0.31496127513377536</v>
      </c>
      <c r="T89">
        <f t="shared" si="48"/>
        <v>0.12817176718728324</v>
      </c>
      <c r="U89">
        <f t="shared" si="49"/>
        <v>0.0014019671910310224</v>
      </c>
      <c r="V89">
        <f t="shared" si="50"/>
        <v>0.0969623337547323</v>
      </c>
      <c r="W89">
        <f t="shared" si="68"/>
        <v>0.0005457036567169087</v>
      </c>
      <c r="X89">
        <f t="shared" si="51"/>
        <v>0.27999999999999997</v>
      </c>
      <c r="AA89">
        <f t="shared" si="69"/>
        <v>0.1</v>
      </c>
      <c r="AB89">
        <f t="shared" si="70"/>
        <v>0.16999999999999998</v>
      </c>
      <c r="AC89">
        <f t="shared" si="52"/>
        <v>1.3375</v>
      </c>
      <c r="AD89">
        <f t="shared" si="53"/>
        <v>0.8928571428571429</v>
      </c>
      <c r="AE89">
        <f t="shared" si="54"/>
        <v>0.34223858543029084</v>
      </c>
      <c r="AF89">
        <f t="shared" si="55"/>
        <v>0.001250669642857143</v>
      </c>
      <c r="AG89">
        <f t="shared" si="71"/>
        <v>0.2220556958570713</v>
      </c>
      <c r="AH89">
        <f t="shared" si="56"/>
        <v>0.08644490412718775</v>
      </c>
      <c r="AI89">
        <f t="shared" si="57"/>
        <v>0.0013171552696903531</v>
      </c>
      <c r="AJ89">
        <f t="shared" si="58"/>
        <v>0.060824439683445135</v>
      </c>
      <c r="AK89">
        <f t="shared" si="59"/>
        <v>0.0001969186728454015</v>
      </c>
    </row>
    <row r="90" spans="1:37" ht="12">
      <c r="A90">
        <f t="shared" si="60"/>
        <v>-0.10000000000000014</v>
      </c>
      <c r="B90">
        <f t="shared" si="61"/>
        <v>0.08</v>
      </c>
      <c r="C90">
        <f t="shared" si="62"/>
        <v>1.09</v>
      </c>
      <c r="D90">
        <f t="shared" si="63"/>
        <v>0.8839285714285715</v>
      </c>
      <c r="E90">
        <f t="shared" si="41"/>
        <v>0.001250857142857143</v>
      </c>
      <c r="F90">
        <f t="shared" si="39"/>
        <v>0.3074415991596372</v>
      </c>
      <c r="G90">
        <f t="shared" si="42"/>
        <v>0.6308259396452319</v>
      </c>
      <c r="H90">
        <f t="shared" si="64"/>
        <v>0.0002470874402042405</v>
      </c>
      <c r="I90">
        <f t="shared" si="43"/>
        <v>0.27874413898166756</v>
      </c>
      <c r="J90">
        <f t="shared" si="40"/>
        <v>0.00020794076540760388</v>
      </c>
      <c r="M90">
        <f t="shared" si="65"/>
        <v>0.1</v>
      </c>
      <c r="N90">
        <f t="shared" si="66"/>
        <v>0.18999999999999997</v>
      </c>
      <c r="O90">
        <f t="shared" si="67"/>
        <v>1.2374999999999998</v>
      </c>
      <c r="P90">
        <f t="shared" si="44"/>
        <v>0.6991788038425782</v>
      </c>
      <c r="Q90">
        <f t="shared" si="45"/>
        <v>0.33766616380365116</v>
      </c>
      <c r="R90">
        <f t="shared" si="46"/>
        <v>0.0013319196428571427</v>
      </c>
      <c r="S90">
        <f t="shared" si="47"/>
        <v>0.31041148078665715</v>
      </c>
      <c r="T90">
        <f t="shared" si="48"/>
        <v>0.1118800380558406</v>
      </c>
      <c r="U90">
        <f t="shared" si="49"/>
        <v>0.00140795986056585</v>
      </c>
      <c r="V90">
        <f t="shared" si="50"/>
        <v>0.08646151655074129</v>
      </c>
      <c r="W90">
        <f t="shared" si="68"/>
        <v>0.0005376229519641752</v>
      </c>
      <c r="X90">
        <f t="shared" si="51"/>
        <v>0.27999999999999997</v>
      </c>
      <c r="AA90">
        <f t="shared" si="69"/>
        <v>0.1</v>
      </c>
      <c r="AB90">
        <f t="shared" si="70"/>
        <v>0.18999999999999997</v>
      </c>
      <c r="AC90">
        <f t="shared" si="52"/>
        <v>1.3625</v>
      </c>
      <c r="AD90">
        <f t="shared" si="53"/>
        <v>0.8928571428571429</v>
      </c>
      <c r="AE90">
        <f t="shared" si="54"/>
        <v>0.33766616380365116</v>
      </c>
      <c r="AF90">
        <f t="shared" si="55"/>
        <v>0.0012595982142857144</v>
      </c>
      <c r="AG90">
        <f t="shared" si="71"/>
        <v>0.2251110701191259</v>
      </c>
      <c r="AH90">
        <f t="shared" si="56"/>
        <v>0.07935501222986395</v>
      </c>
      <c r="AI90">
        <f t="shared" si="57"/>
        <v>0.001331899056379074</v>
      </c>
      <c r="AJ90">
        <f t="shared" si="58"/>
        <v>0.05748990942603587</v>
      </c>
      <c r="AK90">
        <f t="shared" si="59"/>
        <v>0.00020548371882007474</v>
      </c>
    </row>
    <row r="91" spans="1:37" ht="12">
      <c r="A91">
        <f t="shared" si="60"/>
        <v>-1.3877787807814457E-16</v>
      </c>
      <c r="B91">
        <f t="shared" si="61"/>
        <v>0.08</v>
      </c>
      <c r="C91">
        <f t="shared" si="62"/>
        <v>1.08</v>
      </c>
      <c r="D91">
        <f t="shared" si="63"/>
        <v>0.8928571428571429</v>
      </c>
      <c r="E91">
        <f t="shared" si="41"/>
        <v>0.0012407142857142857</v>
      </c>
      <c r="F91">
        <f t="shared" si="39"/>
        <v>0.3273604454099951</v>
      </c>
      <c r="G91">
        <f t="shared" si="42"/>
        <v>0.6170303821547014</v>
      </c>
      <c r="H91">
        <f t="shared" si="64"/>
        <v>0.00023908100861716187</v>
      </c>
      <c r="I91">
        <f t="shared" si="43"/>
        <v>0.29583253010142685</v>
      </c>
      <c r="J91">
        <f t="shared" si="40"/>
        <v>0.00021087989416606874</v>
      </c>
      <c r="M91">
        <f t="shared" si="65"/>
        <v>0.1</v>
      </c>
      <c r="N91">
        <f t="shared" si="66"/>
        <v>0.20999999999999996</v>
      </c>
      <c r="O91">
        <f t="shared" si="67"/>
        <v>1.2625</v>
      </c>
      <c r="P91">
        <f t="shared" si="44"/>
        <v>0.7278188539741219</v>
      </c>
      <c r="Q91">
        <f t="shared" si="45"/>
        <v>0.33319852480406953</v>
      </c>
      <c r="R91">
        <f t="shared" si="46"/>
        <v>0.0013390625</v>
      </c>
      <c r="S91">
        <f t="shared" si="47"/>
        <v>0.3068797234176853</v>
      </c>
      <c r="T91">
        <f t="shared" si="48"/>
        <v>0.0990865298088942</v>
      </c>
      <c r="U91">
        <f t="shared" si="49"/>
        <v>0.0014136121052570373</v>
      </c>
      <c r="V91">
        <f t="shared" si="50"/>
        <v>0.07805731101078542</v>
      </c>
      <c r="W91">
        <f t="shared" si="68"/>
        <v>0.0005320072366499575</v>
      </c>
      <c r="X91">
        <f t="shared" si="51"/>
        <v>0.27999999999999997</v>
      </c>
      <c r="AA91">
        <f t="shared" si="69"/>
        <v>0.1</v>
      </c>
      <c r="AB91">
        <f t="shared" si="70"/>
        <v>0.20999999999999996</v>
      </c>
      <c r="AC91">
        <f t="shared" si="52"/>
        <v>1.3875</v>
      </c>
      <c r="AD91">
        <f t="shared" si="53"/>
        <v>0.8928571428571429</v>
      </c>
      <c r="AE91">
        <f t="shared" si="54"/>
        <v>0.33319852480406953</v>
      </c>
      <c r="AF91">
        <f t="shared" si="55"/>
        <v>0.0012667410714285717</v>
      </c>
      <c r="AG91">
        <f t="shared" si="71"/>
        <v>0.2281192981955733</v>
      </c>
      <c r="AH91">
        <f t="shared" si="56"/>
        <v>0.07322991182747313</v>
      </c>
      <c r="AI91">
        <f t="shared" si="57"/>
        <v>0.0013434237829784376</v>
      </c>
      <c r="AJ91">
        <f t="shared" si="58"/>
        <v>0.05445165822941387</v>
      </c>
      <c r="AK91">
        <f t="shared" si="59"/>
        <v>0.00021364919908540254</v>
      </c>
    </row>
    <row r="92" spans="1:37" ht="12">
      <c r="A92">
        <f t="shared" si="60"/>
        <v>0.09999999999999987</v>
      </c>
      <c r="B92">
        <f t="shared" si="61"/>
        <v>0.08</v>
      </c>
      <c r="C92">
        <f t="shared" si="62"/>
        <v>1.07</v>
      </c>
      <c r="D92">
        <f t="shared" si="63"/>
        <v>0.8839285714285715</v>
      </c>
      <c r="E92">
        <f t="shared" si="41"/>
        <v>0.0012308571428571431</v>
      </c>
      <c r="F92">
        <f t="shared" si="39"/>
        <v>0.3477834019208056</v>
      </c>
      <c r="G92">
        <f t="shared" si="42"/>
        <v>0.6035393119641257</v>
      </c>
      <c r="H92">
        <f t="shared" si="64"/>
        <v>0.00023145471137437127</v>
      </c>
      <c r="I92">
        <f t="shared" si="43"/>
        <v>0.3138498744648348</v>
      </c>
      <c r="J92">
        <f t="shared" si="40"/>
        <v>0.00021405591028004968</v>
      </c>
      <c r="M92">
        <f t="shared" si="65"/>
        <v>0.1</v>
      </c>
      <c r="N92">
        <f t="shared" si="66"/>
        <v>0.22999999999999995</v>
      </c>
      <c r="O92">
        <f t="shared" si="67"/>
        <v>1.2874999999999999</v>
      </c>
      <c r="P92">
        <f t="shared" si="44"/>
        <v>0.7509084714967067</v>
      </c>
      <c r="Q92">
        <f t="shared" si="45"/>
        <v>0.32894904191692126</v>
      </c>
      <c r="R92">
        <f t="shared" si="46"/>
        <v>0.0013444196428571429</v>
      </c>
      <c r="S92">
        <f t="shared" si="47"/>
        <v>0.3040953627882055</v>
      </c>
      <c r="T92">
        <f t="shared" si="48"/>
        <v>0.08883339948731862</v>
      </c>
      <c r="U92">
        <f t="shared" si="49"/>
        <v>0.001418995753778387</v>
      </c>
      <c r="V92">
        <f t="shared" si="50"/>
        <v>0.07118918883981878</v>
      </c>
      <c r="W92">
        <f t="shared" si="68"/>
        <v>0.000528100499649222</v>
      </c>
      <c r="X92">
        <f t="shared" si="51"/>
        <v>0.27999999999999997</v>
      </c>
      <c r="AA92">
        <f t="shared" si="69"/>
        <v>0.1</v>
      </c>
      <c r="AB92">
        <f t="shared" si="70"/>
        <v>0.22999999999999995</v>
      </c>
      <c r="AC92">
        <f t="shared" si="52"/>
        <v>1.4125</v>
      </c>
      <c r="AD92">
        <f t="shared" si="53"/>
        <v>0.8928571428571429</v>
      </c>
      <c r="AE92">
        <f t="shared" si="54"/>
        <v>0.32894904191692126</v>
      </c>
      <c r="AF92">
        <f t="shared" si="55"/>
        <v>0.0012720982142857145</v>
      </c>
      <c r="AG92">
        <f t="shared" si="71"/>
        <v>0.23100149037485662</v>
      </c>
      <c r="AH92">
        <f t="shared" si="56"/>
        <v>0.06791180216696943</v>
      </c>
      <c r="AI92">
        <f t="shared" si="57"/>
        <v>0.0013525139478435485</v>
      </c>
      <c r="AJ92">
        <f t="shared" si="58"/>
        <v>0.05167792006562929</v>
      </c>
      <c r="AK92">
        <f t="shared" si="59"/>
        <v>0.00022134152826415435</v>
      </c>
    </row>
    <row r="93" spans="1:37" ht="12">
      <c r="A93">
        <f t="shared" si="60"/>
        <v>0.19999999999999987</v>
      </c>
      <c r="B93">
        <f t="shared" si="61"/>
        <v>0.08</v>
      </c>
      <c r="C93">
        <f t="shared" si="62"/>
        <v>1.06</v>
      </c>
      <c r="D93">
        <f t="shared" si="63"/>
        <v>0.8571428571428572</v>
      </c>
      <c r="E93">
        <f t="shared" si="41"/>
        <v>0.0012212857142857142</v>
      </c>
      <c r="F93">
        <f t="shared" si="39"/>
        <v>0.36865790236785967</v>
      </c>
      <c r="G93">
        <f t="shared" si="42"/>
        <v>0.5900393713552677</v>
      </c>
      <c r="H93">
        <f t="shared" si="64"/>
        <v>0.0002242099097301539</v>
      </c>
      <c r="I93">
        <f t="shared" si="43"/>
        <v>0.3328955387471019</v>
      </c>
      <c r="J93">
        <f t="shared" si="40"/>
        <v>0.0002174870879807841</v>
      </c>
      <c r="M93">
        <f t="shared" si="65"/>
        <v>0.1</v>
      </c>
      <c r="N93">
        <f t="shared" si="66"/>
        <v>0.24999999999999994</v>
      </c>
      <c r="O93">
        <f t="shared" si="67"/>
        <v>1.3125</v>
      </c>
      <c r="P93">
        <f t="shared" si="44"/>
        <v>0.7697044334975369</v>
      </c>
      <c r="Q93">
        <f t="shared" si="45"/>
        <v>0.32496684180984076</v>
      </c>
      <c r="R93">
        <f t="shared" si="46"/>
        <v>0.0013479910714285716</v>
      </c>
      <c r="S93">
        <f t="shared" si="47"/>
        <v>0.3018684127538538</v>
      </c>
      <c r="T93">
        <f t="shared" si="48"/>
        <v>0.08046524392294672</v>
      </c>
      <c r="U93">
        <f t="shared" si="49"/>
        <v>0.0014241309169695862</v>
      </c>
      <c r="V93">
        <f t="shared" si="50"/>
        <v>0.06547563183046588</v>
      </c>
      <c r="W93">
        <f t="shared" si="68"/>
        <v>0.0005253964917374996</v>
      </c>
      <c r="X93">
        <f t="shared" si="51"/>
        <v>0.27999999999999997</v>
      </c>
      <c r="AA93">
        <f t="shared" si="69"/>
        <v>0.1</v>
      </c>
      <c r="AB93">
        <f t="shared" si="70"/>
        <v>0.24999999999999994</v>
      </c>
      <c r="AC93">
        <f t="shared" si="52"/>
        <v>1.4375</v>
      </c>
      <c r="AD93">
        <f t="shared" si="53"/>
        <v>0.8928571428571429</v>
      </c>
      <c r="AE93">
        <f t="shared" si="54"/>
        <v>0.32496684180984076</v>
      </c>
      <c r="AF93">
        <f t="shared" si="55"/>
        <v>0.001275669642857143</v>
      </c>
      <c r="AG93">
        <f t="shared" si="71"/>
        <v>0.23372074952075783</v>
      </c>
      <c r="AH93">
        <f t="shared" si="56"/>
        <v>0.0632685831869398</v>
      </c>
      <c r="AI93">
        <f t="shared" si="57"/>
        <v>0.0013597461445495876</v>
      </c>
      <c r="AJ93">
        <f t="shared" si="58"/>
        <v>0.049141883717388264</v>
      </c>
      <c r="AK93">
        <f t="shared" si="59"/>
        <v>0.0002285366385390484</v>
      </c>
    </row>
    <row r="94" spans="1:37" ht="12">
      <c r="A94">
        <f t="shared" si="60"/>
        <v>0.2999999999999999</v>
      </c>
      <c r="B94">
        <f t="shared" si="61"/>
        <v>0.08</v>
      </c>
      <c r="C94">
        <f t="shared" si="62"/>
        <v>1.05</v>
      </c>
      <c r="D94">
        <f t="shared" si="63"/>
        <v>0.8125000000000001</v>
      </c>
      <c r="E94">
        <f t="shared" si="41"/>
        <v>0.0012120000000000002</v>
      </c>
      <c r="F94">
        <f t="shared" si="39"/>
        <v>0.3899273705407664</v>
      </c>
      <c r="G94">
        <f t="shared" si="42"/>
        <v>0.576250510597246</v>
      </c>
      <c r="H94">
        <f t="shared" si="64"/>
        <v>0.0002173474704699735</v>
      </c>
      <c r="I94">
        <f t="shared" si="43"/>
        <v>0.35309104695985294</v>
      </c>
      <c r="J94">
        <f t="shared" si="40"/>
        <v>0.0002211931279970381</v>
      </c>
      <c r="M94">
        <f t="shared" si="65"/>
        <v>0.1</v>
      </c>
      <c r="N94">
        <f t="shared" si="66"/>
        <v>0.26999999999999996</v>
      </c>
      <c r="O94">
        <f t="shared" si="67"/>
        <v>1.3375</v>
      </c>
      <c r="P94">
        <f t="shared" si="44"/>
        <v>0.7851542305703946</v>
      </c>
      <c r="Q94">
        <f t="shared" si="45"/>
        <v>0.3212657791368244</v>
      </c>
      <c r="R94">
        <f t="shared" si="46"/>
        <v>0.0013497767857142857</v>
      </c>
      <c r="S94">
        <f t="shared" si="47"/>
        <v>0.3000636184885185</v>
      </c>
      <c r="T94">
        <f t="shared" si="48"/>
        <v>0.073525098471423</v>
      </c>
      <c r="U94">
        <f t="shared" si="49"/>
        <v>0.0014290208478847598</v>
      </c>
      <c r="V94">
        <f t="shared" si="50"/>
        <v>0.06064983231876031</v>
      </c>
      <c r="W94">
        <f t="shared" si="68"/>
        <v>0.000523550384605286</v>
      </c>
      <c r="X94">
        <f t="shared" si="51"/>
        <v>0.27999999999999997</v>
      </c>
      <c r="AA94">
        <f t="shared" si="69"/>
        <v>0.1</v>
      </c>
      <c r="AB94">
        <f t="shared" si="70"/>
        <v>0.26999999999999996</v>
      </c>
      <c r="AC94">
        <f t="shared" si="52"/>
        <v>1.4625</v>
      </c>
      <c r="AD94">
        <f t="shared" si="53"/>
        <v>0.8928571428571429</v>
      </c>
      <c r="AE94">
        <f t="shared" si="54"/>
        <v>0.3212657791368244</v>
      </c>
      <c r="AF94">
        <f t="shared" si="55"/>
        <v>0.0012774553571428572</v>
      </c>
      <c r="AG94">
        <f t="shared" si="71"/>
        <v>0.23626386176025693</v>
      </c>
      <c r="AH94">
        <f t="shared" si="56"/>
        <v>0.059191374895433295</v>
      </c>
      <c r="AI94">
        <f t="shared" si="57"/>
        <v>0.0013655464894505643</v>
      </c>
      <c r="AJ94">
        <f t="shared" si="58"/>
        <v>0.04681982778404286</v>
      </c>
      <c r="AK94">
        <f t="shared" si="59"/>
        <v>0.0002352390756329875</v>
      </c>
    </row>
    <row r="95" spans="1:37" ht="12">
      <c r="A95">
        <f t="shared" si="60"/>
        <v>0.3999999999999999</v>
      </c>
      <c r="B95">
        <f t="shared" si="61"/>
        <v>0.08</v>
      </c>
      <c r="C95">
        <f t="shared" si="62"/>
        <v>1.04</v>
      </c>
      <c r="D95">
        <f t="shared" si="63"/>
        <v>0.7500000000000001</v>
      </c>
      <c r="E95">
        <f t="shared" si="41"/>
        <v>0.001203</v>
      </c>
      <c r="F95">
        <f t="shared" si="39"/>
        <v>0.41153167508274113</v>
      </c>
      <c r="G95">
        <f t="shared" si="42"/>
        <v>0.5619259150061209</v>
      </c>
      <c r="H95">
        <f t="shared" si="64"/>
        <v>0.0002108680259809294</v>
      </c>
      <c r="I95">
        <f t="shared" si="43"/>
        <v>0.3745850661458962</v>
      </c>
      <c r="J95">
        <f t="shared" si="40"/>
        <v>0.00022519523505027138</v>
      </c>
      <c r="M95">
        <f t="shared" si="65"/>
        <v>0.1</v>
      </c>
      <c r="N95">
        <f t="shared" si="66"/>
        <v>0.29</v>
      </c>
      <c r="O95">
        <f t="shared" si="67"/>
        <v>1.3625</v>
      </c>
      <c r="P95">
        <f t="shared" si="44"/>
        <v>0.7979732807044179</v>
      </c>
      <c r="Q95">
        <f t="shared" si="45"/>
        <v>0.3178409162364191</v>
      </c>
      <c r="R95">
        <f t="shared" si="46"/>
        <v>0.0013497767857142857</v>
      </c>
      <c r="S95">
        <f t="shared" si="47"/>
        <v>0.29858324302127703</v>
      </c>
      <c r="T95">
        <f t="shared" si="48"/>
        <v>0.06768775776219901</v>
      </c>
      <c r="U95">
        <f t="shared" si="49"/>
        <v>0.0014336659284944562</v>
      </c>
      <c r="V95">
        <f t="shared" si="50"/>
        <v>0.05652042634659687</v>
      </c>
      <c r="W95">
        <f t="shared" si="68"/>
        <v>0.0005223233691880338</v>
      </c>
      <c r="X95">
        <f t="shared" si="51"/>
        <v>0.27999999999999997</v>
      </c>
      <c r="AA95">
        <f t="shared" si="69"/>
        <v>0.1</v>
      </c>
      <c r="AB95">
        <f t="shared" si="70"/>
        <v>0.29</v>
      </c>
      <c r="AC95">
        <f t="shared" si="52"/>
        <v>1.4875</v>
      </c>
      <c r="AD95">
        <f t="shared" si="53"/>
        <v>0.8928571428571429</v>
      </c>
      <c r="AE95">
        <f t="shared" si="54"/>
        <v>0.3178409162364191</v>
      </c>
      <c r="AF95">
        <f t="shared" si="55"/>
        <v>0.0012774553571428572</v>
      </c>
      <c r="AG95">
        <f t="shared" si="71"/>
        <v>0.23863069965552353</v>
      </c>
      <c r="AH95">
        <f t="shared" si="56"/>
        <v>0.055590956070950055</v>
      </c>
      <c r="AI95">
        <f t="shared" si="57"/>
        <v>0.001370232488423982</v>
      </c>
      <c r="AJ95">
        <f t="shared" si="58"/>
        <v>0.04469103242174861</v>
      </c>
      <c r="AK95">
        <f t="shared" si="59"/>
        <v>0.00024146828689570077</v>
      </c>
    </row>
    <row r="96" spans="1:37" ht="12">
      <c r="A96">
        <f t="shared" si="60"/>
        <v>0.4999999999999999</v>
      </c>
      <c r="B96">
        <f t="shared" si="61"/>
        <v>0.08</v>
      </c>
      <c r="C96">
        <f t="shared" si="62"/>
        <v>1.03</v>
      </c>
      <c r="D96">
        <f t="shared" si="63"/>
        <v>0.6696428571428573</v>
      </c>
      <c r="E96">
        <f t="shared" si="41"/>
        <v>0.0011942857142857144</v>
      </c>
      <c r="F96">
        <f t="shared" si="39"/>
        <v>0.4334076387951109</v>
      </c>
      <c r="G96">
        <f t="shared" si="42"/>
        <v>0.5468530625505661</v>
      </c>
      <c r="H96">
        <f t="shared" si="64"/>
        <v>0.00020477216989784645</v>
      </c>
      <c r="I96">
        <f t="shared" si="43"/>
        <v>0.3975595890335721</v>
      </c>
      <c r="J96">
        <f t="shared" si="40"/>
        <v>0.0002295161822827918</v>
      </c>
      <c r="M96">
        <f t="shared" si="65"/>
        <v>0.1</v>
      </c>
      <c r="N96">
        <f t="shared" si="66"/>
        <v>0.31</v>
      </c>
      <c r="O96">
        <f t="shared" si="67"/>
        <v>1.3875</v>
      </c>
      <c r="P96">
        <f t="shared" si="44"/>
        <v>0.8087047259997308</v>
      </c>
      <c r="Q96">
        <f t="shared" si="45"/>
        <v>0.3146778494208273</v>
      </c>
      <c r="R96">
        <f>-LN(1*EXP((M96*M96+N96*N96)*P96*$E$2*$I$2*$M$2/2-$E$2*$I$2*O96-$M$2*$F$2*$F$2/2))/$E$2</f>
        <v>0.0013479910714285716</v>
      </c>
      <c r="S96">
        <f t="shared" si="47"/>
        <v>0.2973556018002743</v>
      </c>
      <c r="T96">
        <f t="shared" si="48"/>
        <v>0.06271703792731194</v>
      </c>
      <c r="U96">
        <f t="shared" si="49"/>
        <v>0.0014380685317220388</v>
      </c>
      <c r="V96">
        <f t="shared" si="50"/>
        <v>0.052946960370302</v>
      </c>
      <c r="W96">
        <f t="shared" si="68"/>
        <v>0.0005215474739098598</v>
      </c>
      <c r="X96">
        <f t="shared" si="51"/>
        <v>0.27999999999999997</v>
      </c>
      <c r="AA96">
        <f t="shared" si="69"/>
        <v>0.1</v>
      </c>
      <c r="AB96">
        <f t="shared" si="70"/>
        <v>0.31</v>
      </c>
      <c r="AC96">
        <f t="shared" si="52"/>
        <v>1.5125000000000002</v>
      </c>
      <c r="AD96">
        <f t="shared" si="53"/>
        <v>0.8928571428571429</v>
      </c>
      <c r="AE96">
        <f t="shared" si="54"/>
        <v>0.3146778494208273</v>
      </c>
      <c r="AF96">
        <f t="shared" si="55"/>
        <v>0.0012756696428571433</v>
      </c>
      <c r="AG96">
        <f t="shared" si="71"/>
        <v>0.24082809243564374</v>
      </c>
      <c r="AH96">
        <f t="shared" si="56"/>
        <v>0.05239425396673149</v>
      </c>
      <c r="AI96">
        <f t="shared" si="57"/>
        <v>0.0013740429878708667</v>
      </c>
      <c r="AJ96">
        <f t="shared" si="58"/>
        <v>0.042730474992025896</v>
      </c>
      <c r="AK96">
        <f t="shared" si="59"/>
        <v>0.00024726060355869083</v>
      </c>
    </row>
    <row r="97" spans="1:37" ht="12">
      <c r="A97">
        <f t="shared" si="60"/>
        <v>0.5999999999999999</v>
      </c>
      <c r="B97">
        <f t="shared" si="61"/>
        <v>0.08</v>
      </c>
      <c r="C97">
        <f t="shared" si="62"/>
        <v>1.02</v>
      </c>
      <c r="D97">
        <f t="shared" si="63"/>
        <v>0.5714285714285716</v>
      </c>
      <c r="E97">
        <f t="shared" si="41"/>
        <v>0.001185857142857143</v>
      </c>
      <c r="F97">
        <f t="shared" si="39"/>
        <v>0.4554895958361158</v>
      </c>
      <c r="G97">
        <f t="shared" si="42"/>
        <v>0.5308555832750353</v>
      </c>
      <c r="H97">
        <f t="shared" si="64"/>
        <v>0.0001990605844654979</v>
      </c>
      <c r="I97">
        <f t="shared" si="43"/>
        <v>0.42223766454102646</v>
      </c>
      <c r="J97">
        <f t="shared" si="40"/>
        <v>0.00023418035587796619</v>
      </c>
      <c r="M97">
        <f t="shared" si="65"/>
        <v>0.1</v>
      </c>
      <c r="N97">
        <f t="shared" si="66"/>
        <v>0.33</v>
      </c>
      <c r="O97">
        <f t="shared" si="67"/>
        <v>1.4125</v>
      </c>
      <c r="P97">
        <f t="shared" si="44"/>
        <v>0.8177640273939686</v>
      </c>
      <c r="Q97">
        <f t="shared" si="45"/>
        <v>0.3117579499290861</v>
      </c>
      <c r="R97">
        <f t="shared" si="46"/>
        <v>0.001344419642857143</v>
      </c>
      <c r="S97">
        <f t="shared" si="47"/>
        <v>0.29632735691418066</v>
      </c>
      <c r="T97">
        <f t="shared" si="48"/>
        <v>0.058438075759642084</v>
      </c>
      <c r="U97">
        <f t="shared" si="49"/>
        <v>0.0014422340995900135</v>
      </c>
      <c r="V97">
        <f t="shared" si="50"/>
        <v>0.0498244993465187</v>
      </c>
      <c r="W97">
        <f t="shared" si="68"/>
        <v>0.0005211023520649551</v>
      </c>
      <c r="X97">
        <f t="shared" si="51"/>
        <v>0.27999999999999997</v>
      </c>
      <c r="AA97">
        <f t="shared" si="69"/>
        <v>0.1</v>
      </c>
      <c r="AB97">
        <f t="shared" si="70"/>
        <v>0.33</v>
      </c>
      <c r="AC97">
        <f t="shared" si="52"/>
        <v>1.5375</v>
      </c>
      <c r="AD97">
        <f t="shared" si="53"/>
        <v>0.8928571428571429</v>
      </c>
      <c r="AE97">
        <f t="shared" si="54"/>
        <v>0.3117579499290861</v>
      </c>
      <c r="AF97">
        <f t="shared" si="55"/>
        <v>0.0012720982142857143</v>
      </c>
      <c r="AG97">
        <f t="shared" si="71"/>
        <v>0.24286628873495042</v>
      </c>
      <c r="AH97">
        <f t="shared" si="56"/>
        <v>0.04954128939731797</v>
      </c>
      <c r="AI97">
        <f t="shared" si="57"/>
        <v>0.0013771594305698113</v>
      </c>
      <c r="AJ97">
        <f t="shared" si="58"/>
        <v>0.04085686983105474</v>
      </c>
      <c r="AK97">
        <f t="shared" si="59"/>
        <v>0.0002527375029084637</v>
      </c>
    </row>
    <row r="98" spans="1:37" ht="12">
      <c r="A98">
        <f t="shared" si="60"/>
        <v>0.6999999999999998</v>
      </c>
      <c r="B98">
        <f t="shared" si="61"/>
        <v>0.08</v>
      </c>
      <c r="C98">
        <f t="shared" si="62"/>
        <v>1.01</v>
      </c>
      <c r="D98">
        <f t="shared" si="63"/>
        <v>0.45535714285714307</v>
      </c>
      <c r="E98">
        <f t="shared" si="41"/>
        <v>0.0011777142857142856</v>
      </c>
      <c r="F98">
        <f t="shared" si="39"/>
        <v>0.4777099892151897</v>
      </c>
      <c r="G98">
        <f t="shared" si="42"/>
        <v>0.5137955890582275</v>
      </c>
      <c r="H98">
        <f t="shared" si="64"/>
        <v>0.00019373409712947548</v>
      </c>
      <c r="I98">
        <f t="shared" si="43"/>
        <v>0.4488931478806841</v>
      </c>
      <c r="J98">
        <f t="shared" si="40"/>
        <v>0.0002392137716163565</v>
      </c>
      <c r="M98">
        <f t="shared" si="65"/>
        <v>0.1</v>
      </c>
      <c r="N98">
        <f t="shared" si="66"/>
        <v>0.35000000000000003</v>
      </c>
      <c r="O98">
        <f t="shared" si="67"/>
        <v>1.4375</v>
      </c>
      <c r="P98">
        <f t="shared" si="44"/>
        <v>0.8254716981132076</v>
      </c>
      <c r="Q98">
        <f t="shared" si="45"/>
        <v>0.3090612688845503</v>
      </c>
      <c r="R98">
        <f t="shared" si="46"/>
        <v>0.0013390625</v>
      </c>
      <c r="S98">
        <f t="shared" si="47"/>
        <v>0.2954582760742456</v>
      </c>
      <c r="T98">
        <f t="shared" si="48"/>
        <v>0.05471907311840789</v>
      </c>
      <c r="U98">
        <f t="shared" si="49"/>
        <v>0.0014461708266355676</v>
      </c>
      <c r="V98">
        <f t="shared" si="50"/>
        <v>0.047070516786384756</v>
      </c>
      <c r="W98">
        <f t="shared" si="68"/>
        <v>0.0005209049244480252</v>
      </c>
      <c r="X98">
        <f t="shared" si="51"/>
        <v>0.27999999999999997</v>
      </c>
      <c r="AA98">
        <f t="shared" si="69"/>
        <v>0.1</v>
      </c>
      <c r="AB98">
        <f t="shared" si="70"/>
        <v>0.35000000000000003</v>
      </c>
      <c r="AC98">
        <f t="shared" si="52"/>
        <v>1.5625</v>
      </c>
      <c r="AD98">
        <f t="shared" si="53"/>
        <v>0.8928571428571429</v>
      </c>
      <c r="AE98">
        <f t="shared" si="54"/>
        <v>0.3090612688845503</v>
      </c>
      <c r="AF98">
        <f t="shared" si="55"/>
        <v>0.0012667410714285714</v>
      </c>
      <c r="AG98">
        <f t="shared" si="71"/>
        <v>0.2447569304967121</v>
      </c>
      <c r="AH98">
        <f t="shared" si="56"/>
        <v>0.04698261941485917</v>
      </c>
      <c r="AI98">
        <f t="shared" si="57"/>
        <v>0.0013797210863494128</v>
      </c>
      <c r="AJ98">
        <f t="shared" si="58"/>
        <v>0.03963707324790424</v>
      </c>
      <c r="AK98">
        <f t="shared" si="59"/>
        <v>0.00025711161227224796</v>
      </c>
    </row>
    <row r="99" spans="1:37" ht="12">
      <c r="A99">
        <f t="shared" si="60"/>
        <v>0.7999999999999998</v>
      </c>
      <c r="B99">
        <f t="shared" si="61"/>
        <v>0.08</v>
      </c>
      <c r="C99">
        <f t="shared" si="62"/>
        <v>1</v>
      </c>
      <c r="D99">
        <f t="shared" si="63"/>
        <v>0.32142857142857173</v>
      </c>
      <c r="E99">
        <f t="shared" si="41"/>
        <v>0.0011698571428571428</v>
      </c>
      <c r="F99">
        <f t="shared" si="39"/>
        <v>0.5000000002182792</v>
      </c>
      <c r="G99">
        <f t="shared" si="42"/>
        <v>0.49557614432384656</v>
      </c>
      <c r="H99">
        <f t="shared" si="64"/>
        <v>0.00018879363894700832</v>
      </c>
      <c r="I99">
        <f t="shared" si="43"/>
        <v>0.47786310964191625</v>
      </c>
      <c r="J99">
        <f t="shared" si="40"/>
        <v>0.0002446440536042346</v>
      </c>
      <c r="M99">
        <f t="shared" si="65"/>
        <v>0.1</v>
      </c>
      <c r="N99">
        <f t="shared" si="66"/>
        <v>0.37000000000000005</v>
      </c>
      <c r="O99">
        <f t="shared" si="67"/>
        <v>1.4625000000000001</v>
      </c>
      <c r="P99">
        <f t="shared" si="44"/>
        <v>0.8320772148205777</v>
      </c>
      <c r="Q99">
        <f t="shared" si="45"/>
        <v>0.30656810454276023</v>
      </c>
      <c r="R99">
        <f t="shared" si="46"/>
        <v>0.001331919642857143</v>
      </c>
      <c r="S99">
        <f t="shared" si="47"/>
        <v>0.2947176205670561</v>
      </c>
      <c r="T99">
        <f t="shared" si="48"/>
        <v>0.051459002981561516</v>
      </c>
      <c r="U99">
        <f t="shared" si="49"/>
        <v>0.0014498890879269513</v>
      </c>
      <c r="V99">
        <f t="shared" si="50"/>
        <v>0.04482051246125752</v>
      </c>
      <c r="W99">
        <f t="shared" si="68"/>
        <v>0.0005205747706432421</v>
      </c>
      <c r="X99">
        <f t="shared" si="51"/>
        <v>0.27999999999999997</v>
      </c>
      <c r="AA99">
        <f t="shared" si="69"/>
        <v>0.1</v>
      </c>
      <c r="AB99">
        <f t="shared" si="70"/>
        <v>0.37000000000000005</v>
      </c>
      <c r="AC99">
        <f t="shared" si="52"/>
        <v>1.5875000000000001</v>
      </c>
      <c r="AD99">
        <f t="shared" si="53"/>
        <v>0.8928571428571429</v>
      </c>
      <c r="AE99">
        <f t="shared" si="54"/>
        <v>0.30656810454276023</v>
      </c>
      <c r="AF99">
        <f t="shared" si="55"/>
        <v>0.0012595982142857144</v>
      </c>
      <c r="AG99">
        <f t="shared" si="71"/>
        <v>0.24651191152820162</v>
      </c>
      <c r="AH99">
        <f t="shared" si="56"/>
        <v>0.04467715962622737</v>
      </c>
      <c r="AI99">
        <f t="shared" si="57"/>
        <v>0.0013818363929889819</v>
      </c>
      <c r="AJ99">
        <f t="shared" si="58"/>
        <v>0</v>
      </c>
      <c r="AK99">
        <f t="shared" si="59"/>
        <v>0.00031700711762298254</v>
      </c>
    </row>
    <row r="100" spans="1:37" ht="12">
      <c r="A100">
        <f t="shared" si="60"/>
        <v>0.8999999999999998</v>
      </c>
      <c r="B100">
        <f t="shared" si="61"/>
        <v>0.08</v>
      </c>
      <c r="C100">
        <f t="shared" si="62"/>
        <v>0.99</v>
      </c>
      <c r="D100">
        <f t="shared" si="63"/>
        <v>0.1696428571428575</v>
      </c>
      <c r="E100">
        <f t="shared" si="41"/>
        <v>0.0011622857142857144</v>
      </c>
      <c r="F100">
        <f t="shared" si="39"/>
        <v>0.5222900107848103</v>
      </c>
      <c r="G100">
        <f t="shared" si="42"/>
        <v>0.4761437139748541</v>
      </c>
      <c r="H100">
        <f t="shared" si="64"/>
        <v>0.00018424001846061366</v>
      </c>
      <c r="I100">
        <f t="shared" si="43"/>
        <v>0.5095637387067862</v>
      </c>
      <c r="J100">
        <f t="shared" si="40"/>
        <v>0.000250499463754884</v>
      </c>
      <c r="M100">
        <f t="shared" si="65"/>
        <v>0.1</v>
      </c>
      <c r="N100">
        <f t="shared" si="66"/>
        <v>0.39000000000000007</v>
      </c>
      <c r="O100">
        <f t="shared" si="67"/>
        <v>1.4875</v>
      </c>
      <c r="P100">
        <f t="shared" si="44"/>
        <v>0.8377765048030317</v>
      </c>
      <c r="Q100">
        <f t="shared" si="45"/>
        <v>0.3042598040779372</v>
      </c>
      <c r="R100">
        <f t="shared" si="46"/>
        <v>0.0013229910714285713</v>
      </c>
      <c r="S100">
        <f t="shared" si="47"/>
        <v>0.2940816217571858</v>
      </c>
      <c r="T100">
        <f t="shared" si="48"/>
        <v>0.04857921535303209</v>
      </c>
      <c r="U100">
        <f t="shared" si="49"/>
        <v>0.0014534007762976343</v>
      </c>
      <c r="V100">
        <f t="shared" si="50"/>
        <v>0.04456673869748854</v>
      </c>
      <c r="W100">
        <f t="shared" si="68"/>
        <v>0.000517615789913758</v>
      </c>
      <c r="X100">
        <f t="shared" si="51"/>
        <v>0.27999999999999997</v>
      </c>
      <c r="AA100">
        <f t="shared" si="69"/>
        <v>0.1</v>
      </c>
      <c r="AB100">
        <f t="shared" si="70"/>
        <v>0.39000000000000007</v>
      </c>
      <c r="AC100">
        <f t="shared" si="52"/>
        <v>1.6125000000000003</v>
      </c>
      <c r="AD100">
        <f t="shared" si="53"/>
        <v>0.8928571428571429</v>
      </c>
      <c r="AE100">
        <f t="shared" si="54"/>
        <v>0.3042598040779372</v>
      </c>
      <c r="AF100">
        <f t="shared" si="55"/>
        <v>0.001250669642857143</v>
      </c>
      <c r="AG100">
        <f t="shared" si="71"/>
        <v>0.24814275522345786</v>
      </c>
      <c r="AH100">
        <f t="shared" si="56"/>
        <v>0.042579257981272045</v>
      </c>
      <c r="AI100">
        <f t="shared" si="57"/>
        <v>0.0013836342794017115</v>
      </c>
      <c r="AJ100">
        <f t="shared" si="58"/>
        <v>0</v>
      </c>
      <c r="AK100">
        <f t="shared" si="59"/>
        <v>0.0003194338639820304</v>
      </c>
    </row>
    <row r="101" spans="1:37" ht="12">
      <c r="A101">
        <f t="shared" si="60"/>
        <v>0.9999999999999998</v>
      </c>
      <c r="B101">
        <f t="shared" si="61"/>
        <v>0.08</v>
      </c>
      <c r="C101">
        <f t="shared" si="62"/>
        <v>0.98</v>
      </c>
      <c r="D101">
        <f t="shared" si="63"/>
        <v>3.9650822308041307E-16</v>
      </c>
      <c r="E101">
        <f t="shared" si="41"/>
        <v>0.001155</v>
      </c>
      <c r="F101">
        <f t="shared" si="39"/>
        <v>0.5445104041638842</v>
      </c>
      <c r="G101">
        <f t="shared" si="42"/>
        <v>0.4554895958361158</v>
      </c>
      <c r="H101">
        <f t="shared" si="64"/>
        <v>0.00017500000000000003</v>
      </c>
      <c r="I101">
        <f t="shared" si="43"/>
        <v>0.5445104041638842</v>
      </c>
      <c r="J101">
        <f t="shared" si="40"/>
        <v>0.00017500000000000003</v>
      </c>
      <c r="M101">
        <f t="shared" si="65"/>
        <v>0.1</v>
      </c>
      <c r="N101">
        <f t="shared" si="66"/>
        <v>0.4100000000000001</v>
      </c>
      <c r="O101">
        <f t="shared" si="67"/>
        <v>1.5125000000000002</v>
      </c>
      <c r="P101">
        <f t="shared" si="44"/>
        <v>0.8427247934547205</v>
      </c>
      <c r="Q101">
        <f t="shared" si="45"/>
        <v>0.30211912974353416</v>
      </c>
      <c r="R101">
        <f t="shared" si="46"/>
        <v>0.0013122767857142858</v>
      </c>
      <c r="S101">
        <f t="shared" si="47"/>
        <v>0.2935316941205879</v>
      </c>
      <c r="T101">
        <f t="shared" si="48"/>
        <v>0.046020565808921096</v>
      </c>
      <c r="U101">
        <f t="shared" si="49"/>
        <v>0.0014567083586162</v>
      </c>
      <c r="V101">
        <f t="shared" si="50"/>
        <v>0</v>
      </c>
      <c r="W101">
        <f t="shared" si="68"/>
        <v>0.0005873255199249191</v>
      </c>
      <c r="X101">
        <f t="shared" si="51"/>
        <v>0.27999999999999997</v>
      </c>
      <c r="AA101">
        <f t="shared" si="69"/>
        <v>0.1</v>
      </c>
      <c r="AB101">
        <f t="shared" si="70"/>
        <v>0.4100000000000001</v>
      </c>
      <c r="AC101">
        <f t="shared" si="52"/>
        <v>1.6375000000000002</v>
      </c>
      <c r="AD101">
        <f t="shared" si="53"/>
        <v>0.8928571428571429</v>
      </c>
      <c r="AE101">
        <f t="shared" si="54"/>
        <v>0.30211912974353416</v>
      </c>
      <c r="AF101">
        <f t="shared" si="55"/>
        <v>0.001239955357142857</v>
      </c>
      <c r="AG101">
        <f t="shared" si="71"/>
        <v>0.24966029666309386</v>
      </c>
      <c r="AH101">
        <f>NORMSDIST((AC101-$H$2-SQRT(AA101*AA101+AB101*AB101)*SQRT(AA101*AA101+AB101*AB101)*$M$2*AD101*$I$3/$I$2)/(SQRT($M$2)*SQRT(AA101*AA101+AB101*AB101)))*EXP(AD101*$I$3/$I$2*($H$2-AC101)+$M$2*AD101*$I$3/$I$2*AD101*$I$3/$I$2*SQRT(AA101*AA101+AB101*AB101)*SQRT(AA101*AA101+AB101*AB101)/2)</f>
        <v>0.04092403076735533</v>
      </c>
      <c r="AI101">
        <f t="shared" si="57"/>
        <v>0.0013841648363879283</v>
      </c>
      <c r="AJ101">
        <f t="shared" si="58"/>
        <v>0</v>
      </c>
      <c r="AK101">
        <f t="shared" si="59"/>
        <v>0.00032169674568034473</v>
      </c>
    </row>
    <row r="102" spans="13:37" ht="12">
      <c r="M102">
        <f t="shared" si="65"/>
        <v>0.1</v>
      </c>
      <c r="N102">
        <f t="shared" si="66"/>
        <v>0.4300000000000001</v>
      </c>
      <c r="O102">
        <f t="shared" si="67"/>
        <v>1.5375</v>
      </c>
      <c r="P102">
        <f t="shared" si="44"/>
        <v>0.8470461042292752</v>
      </c>
      <c r="Q102">
        <f t="shared" si="45"/>
        <v>0.30013038042486867</v>
      </c>
      <c r="R102">
        <f t="shared" si="46"/>
        <v>0.0012997767857142854</v>
      </c>
      <c r="S102">
        <f t="shared" si="47"/>
        <v>0.2930531531371543</v>
      </c>
      <c r="T102">
        <f t="shared" si="48"/>
        <v>0.04454575229737599</v>
      </c>
      <c r="U102">
        <f t="shared" si="49"/>
        <v>0.0014569807009796024</v>
      </c>
      <c r="V102">
        <f t="shared" si="50"/>
        <v>0</v>
      </c>
      <c r="W102">
        <f t="shared" si="68"/>
        <v>0.0005844225750179661</v>
      </c>
      <c r="X102">
        <f t="shared" si="51"/>
        <v>0.27999999999999997</v>
      </c>
      <c r="AA102">
        <f t="shared" si="69"/>
        <v>0.1</v>
      </c>
      <c r="AB102">
        <f>AB101+0.02</f>
        <v>0.4300000000000001</v>
      </c>
      <c r="AC102">
        <f t="shared" si="52"/>
        <v>1.6625</v>
      </c>
      <c r="AD102">
        <f t="shared" si="53"/>
        <v>0.8928571428571429</v>
      </c>
      <c r="AE102">
        <f t="shared" si="54"/>
        <v>0.30013038042486867</v>
      </c>
      <c r="AF102">
        <f t="shared" si="55"/>
        <v>0.001227455357142857</v>
      </c>
      <c r="AG102">
        <f t="shared" si="71"/>
        <v>0.2510745420133429</v>
      </c>
      <c r="AH102">
        <f>NORMSDIST((AC102-$H$2-SQRT(AA102*AA102+AB102*AB102)*SQRT(AA102*AA102+AB102*AB102)*$M$2*AD102*$I$3/$I$2)/(SQRT($M$2)*SQRT(AA102*AA102+AB102*AB102)))*EXP(AD102*$I$3/$I$2*($H$2-AC102)+$M$2*AD102*$I$3/$I$2*AD102*$I$3/$I$2*SQRT(AA102*AA102+AB102*AB102)*SQRT(AA102*AA102+AB102*AB102)/2)</f>
        <v>0.04435364986044178</v>
      </c>
      <c r="AI102">
        <f t="shared" si="57"/>
        <v>0.001365649014430257</v>
      </c>
      <c r="AJ102">
        <f t="shared" si="58"/>
        <v>0</v>
      </c>
      <c r="AK102">
        <f t="shared" si="59"/>
        <v>0.0003238097211605221</v>
      </c>
    </row>
    <row r="103" spans="13:37" ht="12">
      <c r="M103">
        <f t="shared" si="65"/>
        <v>0.1</v>
      </c>
      <c r="N103">
        <f t="shared" si="66"/>
        <v>0.4500000000000001</v>
      </c>
      <c r="O103">
        <f t="shared" si="67"/>
        <v>1.5625000000000002</v>
      </c>
      <c r="P103">
        <f t="shared" si="44"/>
        <v>0.8508403361344539</v>
      </c>
      <c r="Q103">
        <f t="shared" si="45"/>
        <v>0.29827937950065225</v>
      </c>
      <c r="R103">
        <f t="shared" si="46"/>
        <v>0.0012854910714285715</v>
      </c>
      <c r="S103">
        <f t="shared" si="47"/>
        <v>0.29263428377050205</v>
      </c>
      <c r="T103">
        <f t="shared" si="48"/>
        <v>0.04669890377812979</v>
      </c>
      <c r="U103">
        <f t="shared" si="49"/>
        <v>0.00144524161204084</v>
      </c>
      <c r="V103">
        <f t="shared" si="50"/>
        <v>0</v>
      </c>
      <c r="W103">
        <f t="shared" si="68"/>
        <v>0.0005819006288939528</v>
      </c>
      <c r="X103">
        <f t="shared" si="51"/>
        <v>0.27999999999999997</v>
      </c>
      <c r="AA103">
        <f t="shared" si="69"/>
        <v>0.1</v>
      </c>
      <c r="AB103">
        <f t="shared" si="70"/>
        <v>0.4500000000000001</v>
      </c>
      <c r="AC103">
        <f t="shared" si="52"/>
        <v>1.6875000000000002</v>
      </c>
      <c r="AD103">
        <f t="shared" si="53"/>
        <v>0.8928571428571429</v>
      </c>
      <c r="AE103">
        <f t="shared" si="54"/>
        <v>0.29827937950065225</v>
      </c>
      <c r="AF103">
        <f t="shared" si="55"/>
        <v>0.0012131696428571428</v>
      </c>
      <c r="AG103">
        <f t="shared" si="71"/>
        <v>0.2523946296614228</v>
      </c>
      <c r="AH103">
        <f t="shared" si="56"/>
        <v>0</v>
      </c>
      <c r="AI103">
        <f t="shared" si="57"/>
        <v>0.0015419727967119212</v>
      </c>
      <c r="AJ103">
        <f t="shared" si="58"/>
        <v>0</v>
      </c>
      <c r="AK103">
        <f t="shared" si="59"/>
        <v>0.00032578562238666167</v>
      </c>
    </row>
    <row r="104" spans="13:37" ht="12">
      <c r="M104">
        <f t="shared" si="65"/>
        <v>0.1</v>
      </c>
      <c r="N104">
        <f>N103+0.02</f>
        <v>0.47000000000000014</v>
      </c>
      <c r="O104">
        <f t="shared" si="67"/>
        <v>1.5875000000000001</v>
      </c>
      <c r="P104">
        <f t="shared" si="44"/>
        <v>0.8541885788529358</v>
      </c>
      <c r="Q104">
        <f t="shared" si="45"/>
        <v>0.29655339336242353</v>
      </c>
      <c r="R104">
        <f t="shared" si="46"/>
        <v>0.0012694196428571427</v>
      </c>
      <c r="S104">
        <f t="shared" si="47"/>
        <v>0.2922656555243811</v>
      </c>
      <c r="T104">
        <f t="shared" si="48"/>
        <v>0</v>
      </c>
      <c r="U104">
        <f t="shared" si="49"/>
        <v>0.0016150708948495624</v>
      </c>
      <c r="V104">
        <f t="shared" si="50"/>
        <v>0</v>
      </c>
      <c r="W104">
        <f t="shared" si="68"/>
        <v>0.0005796957357265859</v>
      </c>
      <c r="X104">
        <f t="shared" si="51"/>
        <v>0.27999999999999997</v>
      </c>
      <c r="AA104">
        <f t="shared" si="69"/>
        <v>0.1</v>
      </c>
      <c r="AB104">
        <f>AB103+0.02</f>
        <v>0.47000000000000014</v>
      </c>
      <c r="AC104">
        <f t="shared" si="52"/>
        <v>1.7125000000000004</v>
      </c>
      <c r="AD104">
        <f t="shared" si="53"/>
        <v>0.8928571428571429</v>
      </c>
      <c r="AE104">
        <f t="shared" si="54"/>
        <v>0.29655339336242353</v>
      </c>
      <c r="AF104">
        <f t="shared" si="55"/>
        <v>0.0011970982142857143</v>
      </c>
      <c r="AG104">
        <f t="shared" si="71"/>
        <v>0.2536288480457599</v>
      </c>
      <c r="AH104">
        <f t="shared" si="56"/>
        <v>0</v>
      </c>
      <c r="AI104">
        <f t="shared" si="57"/>
        <v>0.001536509305816707</v>
      </c>
      <c r="AJ104">
        <f t="shared" si="58"/>
        <v>0</v>
      </c>
      <c r="AK104">
        <f t="shared" si="59"/>
        <v>0.00032763615334789874</v>
      </c>
    </row>
    <row r="105" ht="12">
      <c r="AK105">
        <f>-LN((AJ105+1-AG105)*EXP(-1*$M$2*$F$2*$F$2/2))/$E$2</f>
        <v>0.00017500000000000003</v>
      </c>
    </row>
    <row r="121" ht="12">
      <c r="F121" t="s">
        <v>24</v>
      </c>
    </row>
    <row r="122" ht="12">
      <c r="F122">
        <f>C81+D81</f>
        <v>1.18</v>
      </c>
    </row>
    <row r="123" ht="12">
      <c r="F123">
        <f aca="true" t="shared" si="72" ref="F123:F157">C82+D82</f>
        <v>1.3396428571428571</v>
      </c>
    </row>
    <row r="124" ht="12">
      <c r="F124">
        <f t="shared" si="72"/>
        <v>1.4814285714285715</v>
      </c>
    </row>
    <row r="125" ht="12">
      <c r="F125">
        <f t="shared" si="72"/>
        <v>1.6053571428571427</v>
      </c>
    </row>
    <row r="126" ht="12">
      <c r="F126">
        <f t="shared" si="72"/>
        <v>1.7114285714285715</v>
      </c>
    </row>
    <row r="127" ht="12">
      <c r="F127">
        <f t="shared" si="72"/>
        <v>1.799642857142857</v>
      </c>
    </row>
    <row r="128" ht="12">
      <c r="F128">
        <f t="shared" si="72"/>
        <v>1.87</v>
      </c>
    </row>
    <row r="129" ht="12">
      <c r="F129">
        <f t="shared" si="72"/>
        <v>1.9225</v>
      </c>
    </row>
    <row r="130" ht="12">
      <c r="F130">
        <f t="shared" si="72"/>
        <v>1.9571428571428573</v>
      </c>
    </row>
    <row r="131" ht="12">
      <c r="F131">
        <f t="shared" si="72"/>
        <v>1.9739285714285715</v>
      </c>
    </row>
    <row r="132" ht="12">
      <c r="F132">
        <f t="shared" si="72"/>
        <v>1.9728571428571429</v>
      </c>
    </row>
    <row r="133" ht="12">
      <c r="F133">
        <f t="shared" si="72"/>
        <v>1.9539285714285715</v>
      </c>
    </row>
    <row r="134" ht="12">
      <c r="F134">
        <f t="shared" si="72"/>
        <v>1.9171428571428573</v>
      </c>
    </row>
    <row r="135" ht="12">
      <c r="F135">
        <f t="shared" si="72"/>
        <v>1.8625000000000003</v>
      </c>
    </row>
    <row r="136" ht="12">
      <c r="F136">
        <f t="shared" si="72"/>
        <v>1.79</v>
      </c>
    </row>
    <row r="137" ht="12">
      <c r="F137">
        <f t="shared" si="72"/>
        <v>1.6996428571428575</v>
      </c>
    </row>
    <row r="138" ht="12">
      <c r="F138">
        <f t="shared" si="72"/>
        <v>1.5914285714285716</v>
      </c>
    </row>
    <row r="139" ht="12">
      <c r="F139">
        <f t="shared" si="72"/>
        <v>1.465357142857143</v>
      </c>
    </row>
    <row r="140" ht="12">
      <c r="F140">
        <f t="shared" si="72"/>
        <v>1.3214285714285716</v>
      </c>
    </row>
    <row r="141" ht="12">
      <c r="F141">
        <f t="shared" si="72"/>
        <v>1.1596428571428574</v>
      </c>
    </row>
    <row r="142" ht="12">
      <c r="F142">
        <f t="shared" si="72"/>
        <v>0.9800000000000004</v>
      </c>
    </row>
    <row r="143" ht="12">
      <c r="F143">
        <f t="shared" si="72"/>
        <v>0</v>
      </c>
    </row>
    <row r="144" ht="12">
      <c r="F144">
        <f t="shared" si="72"/>
        <v>0</v>
      </c>
    </row>
    <row r="145" ht="12">
      <c r="F145">
        <f t="shared" si="72"/>
        <v>0</v>
      </c>
    </row>
    <row r="146" ht="12">
      <c r="F146">
        <f t="shared" si="72"/>
        <v>0</v>
      </c>
    </row>
    <row r="147" ht="12">
      <c r="F147">
        <f t="shared" si="72"/>
        <v>0</v>
      </c>
    </row>
    <row r="148" ht="12">
      <c r="F148">
        <f t="shared" si="72"/>
        <v>0</v>
      </c>
    </row>
    <row r="149" ht="12">
      <c r="F149">
        <f t="shared" si="72"/>
        <v>0</v>
      </c>
    </row>
    <row r="150" ht="12">
      <c r="F150">
        <f t="shared" si="72"/>
        <v>0</v>
      </c>
    </row>
    <row r="151" ht="12">
      <c r="F151">
        <f t="shared" si="72"/>
        <v>0</v>
      </c>
    </row>
    <row r="152" ht="12">
      <c r="F152">
        <f t="shared" si="72"/>
        <v>0</v>
      </c>
    </row>
    <row r="153" ht="12">
      <c r="F153">
        <f t="shared" si="72"/>
        <v>0</v>
      </c>
    </row>
    <row r="154" ht="12">
      <c r="F154">
        <f t="shared" si="72"/>
        <v>0</v>
      </c>
    </row>
    <row r="155" ht="12">
      <c r="F155">
        <f t="shared" si="72"/>
        <v>0</v>
      </c>
    </row>
    <row r="156" ht="12">
      <c r="F156">
        <f t="shared" si="72"/>
        <v>0</v>
      </c>
    </row>
    <row r="157" ht="12">
      <c r="F157">
        <f t="shared" si="72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">
      <c r="B1">
        <f>0.00102487/0.001212403</f>
        <v>0.8453212339461385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Jaksa Cvitanic</dc:creator>
  <cp:keywords/>
  <dc:description/>
  <cp:lastModifiedBy>cvitanic@hss.caltech.edu</cp:lastModifiedBy>
  <dcterms:created xsi:type="dcterms:W3CDTF">2007-12-28T14:22:34Z</dcterms:created>
  <dcterms:modified xsi:type="dcterms:W3CDTF">2014-06-08T23:43:51Z</dcterms:modified>
  <cp:category/>
  <cp:version/>
  <cp:contentType/>
  <cp:contentStatus/>
</cp:coreProperties>
</file>