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1" yWindow="18" windowWidth="17666" windowHeight="8394" firstSheet="3" activeTab="8"/>
  </bookViews>
  <sheets>
    <sheet name="COVERED CALL" sheetId="1" r:id="rId1"/>
    <sheet name="PROTECTIVE PUT" sheetId="2" r:id="rId2"/>
    <sheet name="BUTTERFLY SPREAD" sheetId="3" r:id="rId3"/>
    <sheet name="BULL SPREAD" sheetId="4" r:id="rId4"/>
    <sheet name="BEAR SPREAD" sheetId="5" r:id="rId5"/>
    <sheet name="STRADDLE" sheetId="6" r:id="rId6"/>
    <sheet name="STRANGLE" sheetId="7" r:id="rId7"/>
    <sheet name="REPLICATION" sheetId="8" r:id="rId8"/>
    <sheet name=" REPLICATION TABLE" sheetId="9" r:id="rId9"/>
  </sheets>
  <definedNames>
    <definedName name="_xlnm.Print_Area" localSheetId="8">' REPLICATION TABLE'!$A$2:$G$30</definedName>
    <definedName name="_xlnm.Print_Area" localSheetId="4">'BEAR SPREAD'!$B$3:$G$23</definedName>
    <definedName name="_xlnm.Print_Area" localSheetId="3">'BULL SPREAD'!$B$4:$G$26</definedName>
    <definedName name="_xlnm.Print_Area" localSheetId="2">'BUTTERFLY SPREAD'!$B$3:$G$25</definedName>
    <definedName name="_xlnm.Print_Area" localSheetId="0">'COVERED CALL'!$B$8:$G$29</definedName>
    <definedName name="_xlnm.Print_Area" localSheetId="1">'PROTECTIVE PUT'!$B$2:$G$22</definedName>
    <definedName name="_xlnm.Print_Area" localSheetId="7">'REPLICATION'!$C$33:$I$53</definedName>
    <definedName name="_xlnm.Print_Area" localSheetId="5">'STRADDLE'!$B$3:$G$23</definedName>
    <definedName name="_xlnm.Print_Area" localSheetId="6">'STRANGLE'!$B$4:$G$22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<sst xmlns="http://schemas.openxmlformats.org/spreadsheetml/2006/main" count="149" uniqueCount="91">
  <si>
    <t>S(T)</t>
  </si>
  <si>
    <t xml:space="preserve">             K</t>
  </si>
  <si>
    <t>PROTECTIVE PUT</t>
  </si>
  <si>
    <t xml:space="preserve">             </t>
  </si>
  <si>
    <t>BUTTERFLY SPREAD</t>
  </si>
  <si>
    <t xml:space="preserve">           K1</t>
  </si>
  <si>
    <t xml:space="preserve">           K2 </t>
  </si>
  <si>
    <t xml:space="preserve">           K3</t>
  </si>
  <si>
    <t>BULL SPREAD</t>
  </si>
  <si>
    <t>BEAR SPREAD</t>
  </si>
  <si>
    <t xml:space="preserve">           K2</t>
  </si>
  <si>
    <t>STRADDLE</t>
  </si>
  <si>
    <t>STRANGLE</t>
  </si>
  <si>
    <t xml:space="preserve">            K1</t>
  </si>
  <si>
    <t>Covered Call</t>
  </si>
  <si>
    <t>COVERED CALL PAYOFF</t>
  </si>
  <si>
    <t>Protective Put</t>
  </si>
  <si>
    <t>Butterfly Spread</t>
  </si>
  <si>
    <t xml:space="preserve">    Bull Spread</t>
  </si>
  <si>
    <t xml:space="preserve">        a call, with less potential for profit.</t>
  </si>
  <si>
    <t xml:space="preserve">       Bear Spread</t>
  </si>
  <si>
    <t xml:space="preserve">        Straddle</t>
  </si>
  <si>
    <t xml:space="preserve">                      underlying moves away from the strike price.</t>
  </si>
  <si>
    <t xml:space="preserve">          Strangle</t>
  </si>
  <si>
    <t>BLACK-SCHOLES COMPUTATIONS AND REPLICATION EXPERIMENT (See the next worksheet.)</t>
  </si>
  <si>
    <t>Black-Scholes</t>
  </si>
  <si>
    <t>Stocks</t>
  </si>
  <si>
    <t>Currency</t>
  </si>
  <si>
    <t>Futures</t>
  </si>
  <si>
    <t>S</t>
  </si>
  <si>
    <t>F</t>
  </si>
  <si>
    <t>K</t>
  </si>
  <si>
    <t>X</t>
  </si>
  <si>
    <t>r</t>
  </si>
  <si>
    <t>r(domestic)</t>
  </si>
  <si>
    <t>T</t>
  </si>
  <si>
    <t>sigma</t>
  </si>
  <si>
    <t>delta</t>
  </si>
  <si>
    <t>r(f) (foreign)</t>
  </si>
  <si>
    <t>dividend rate q</t>
  </si>
  <si>
    <t>d(1)</t>
  </si>
  <si>
    <t>d(2)</t>
  </si>
  <si>
    <t>N(d1)</t>
  </si>
  <si>
    <t>N(d2)</t>
  </si>
  <si>
    <t>C</t>
  </si>
  <si>
    <t>P</t>
  </si>
  <si>
    <t>Call</t>
  </si>
  <si>
    <t>Put</t>
  </si>
  <si>
    <t>DELTA  =</t>
  </si>
  <si>
    <t>COMPUTING TABLE VALUES FOR  CALL REPLICATION (CLEANER TABLE IN THE NEXT WORKSHEET)</t>
  </si>
  <si>
    <t xml:space="preserve">    Time</t>
  </si>
  <si>
    <t>Stock Price</t>
  </si>
  <si>
    <t xml:space="preserve">   Call Price</t>
  </si>
  <si>
    <t xml:space="preserve">     Delta</t>
  </si>
  <si>
    <t xml:space="preserve">Portfolio </t>
  </si>
  <si>
    <t>Time</t>
  </si>
  <si>
    <t>epsilon</t>
  </si>
  <si>
    <t>StandDev</t>
  </si>
  <si>
    <t>Price</t>
  </si>
  <si>
    <t>Logs</t>
  </si>
  <si>
    <t>Log Returns</t>
  </si>
  <si>
    <t>d1</t>
  </si>
  <si>
    <t>d2</t>
  </si>
  <si>
    <t>Delta</t>
  </si>
  <si>
    <t>Average</t>
  </si>
  <si>
    <t>Sum</t>
  </si>
  <si>
    <t>d1incr</t>
  </si>
  <si>
    <t>d2incr</t>
  </si>
  <si>
    <t>N(d1incr)</t>
  </si>
  <si>
    <t>N(d2incr)</t>
  </si>
  <si>
    <t>Callincr</t>
  </si>
  <si>
    <t>Standard Deviation</t>
  </si>
  <si>
    <t xml:space="preserve"> </t>
  </si>
  <si>
    <t>REPLICATION TABLE COMPUTED IN THE PREVIOUS WORKSHEET</t>
  </si>
  <si>
    <t>Replication Experiment</t>
  </si>
  <si>
    <t xml:space="preserve">      Wealth </t>
  </si>
  <si>
    <t xml:space="preserve">             wealth process closely follows the option value process.</t>
  </si>
  <si>
    <t>Profit/Loss</t>
  </si>
  <si>
    <t xml:space="preserve">              K</t>
  </si>
  <si>
    <t xml:space="preserve">                      underlying  does not move by much.</t>
  </si>
  <si>
    <t xml:space="preserve">                        than selling a call, but loss potential is also lower.</t>
  </si>
  <si>
    <t xml:space="preserve">         underlying moves away from the two strike prices.</t>
  </si>
  <si>
    <t xml:space="preserve">             K2</t>
  </si>
  <si>
    <r>
      <t xml:space="preserve">      </t>
    </r>
    <r>
      <rPr>
        <b/>
        <sz val="10"/>
        <rFont val="Arial"/>
        <family val="2"/>
      </rPr>
      <t xml:space="preserve">     Figure 9.1:</t>
    </r>
    <r>
      <rPr>
        <sz val="10"/>
        <rFont val="Arial"/>
        <family val="0"/>
      </rPr>
      <t xml:space="preserve"> Covered Call = long stock + short call. </t>
    </r>
  </si>
  <si>
    <r>
      <t xml:space="preserve">           Figure 9.2:</t>
    </r>
    <r>
      <rPr>
        <sz val="10"/>
        <rFont val="Arial"/>
        <family val="0"/>
      </rPr>
      <t xml:space="preserve"> Protective Put = long stock + long put. </t>
    </r>
  </si>
  <si>
    <r>
      <t xml:space="preserve">Figure 9.5: </t>
    </r>
    <r>
      <rPr>
        <sz val="10"/>
        <rFont val="Arial"/>
        <family val="2"/>
      </rPr>
      <t xml:space="preserve">Butterfly Spread profit/loss. Profit is made if the 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</t>
    </r>
  </si>
  <si>
    <r>
      <t xml:space="preserve">     </t>
    </r>
    <r>
      <rPr>
        <b/>
        <sz val="10"/>
        <rFont val="Arial"/>
        <family val="2"/>
      </rPr>
      <t xml:space="preserve">Figure 9.3: </t>
    </r>
    <r>
      <rPr>
        <sz val="10"/>
        <rFont val="Arial"/>
        <family val="0"/>
      </rPr>
      <t xml:space="preserve">Bull Spread profit/loss. Less expensive than  </t>
    </r>
  </si>
  <si>
    <r>
      <t xml:space="preserve">    </t>
    </r>
    <r>
      <rPr>
        <b/>
        <sz val="10"/>
        <rFont val="Arial"/>
        <family val="2"/>
      </rPr>
      <t>Figure 9.4:</t>
    </r>
    <r>
      <rPr>
        <sz val="10"/>
        <rFont val="Arial"/>
        <family val="0"/>
      </rPr>
      <t xml:space="preserve"> Bear Spread profit/loss. Brings less money   </t>
    </r>
  </si>
  <si>
    <r>
      <t xml:space="preserve"> </t>
    </r>
    <r>
      <rPr>
        <b/>
        <sz val="10"/>
        <rFont val="Arial"/>
        <family val="2"/>
      </rPr>
      <t xml:space="preserve">Figure 9.6: </t>
    </r>
    <r>
      <rPr>
        <sz val="10"/>
        <rFont val="Arial"/>
        <family val="2"/>
      </rPr>
      <t>Straddle profit/loss. Profit is made when the</t>
    </r>
    <r>
      <rPr>
        <sz val="10"/>
        <rFont val="Arial"/>
        <family val="0"/>
      </rPr>
      <t xml:space="preserve">   </t>
    </r>
  </si>
  <si>
    <r>
      <t xml:space="preserve">      </t>
    </r>
    <r>
      <rPr>
        <b/>
        <sz val="10"/>
        <rFont val="Arial"/>
        <family val="2"/>
      </rPr>
      <t>Figure 9.7:</t>
    </r>
    <r>
      <rPr>
        <sz val="10"/>
        <rFont val="Arial"/>
        <family val="0"/>
      </rPr>
      <t xml:space="preserve"> Strangle profit/loss. Profit is made if the </t>
    </r>
  </si>
  <si>
    <r>
      <t>Figure 9.8:</t>
    </r>
    <r>
      <rPr>
        <sz val="10"/>
        <rFont val="Arial"/>
        <family val="0"/>
      </rPr>
      <t xml:space="preserve"> Using Black-Scholes hedging on real data. The replicating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</si>
</sst>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000"/>
    <numFmt numFmtId="169" formatCode="0.00000000"/>
    <numFmt numFmtId="170" formatCode="0.0000000"/>
    <numFmt numFmtId="171" formatCode="0.000000"/>
    <numFmt numFmtId="172" formatCode="0.00000"/>
  </numFmts>
  <fonts count="11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2"/>
      <name val="Arial"/>
      <family val="2"/>
    </font>
    <font>
      <b/>
      <i/>
      <sz val="10"/>
      <name val="Arial"/>
      <family val="2"/>
    </font>
    <font>
      <sz val="10"/>
      <name val="Westminster"/>
      <family val="5"/>
    </font>
    <font>
      <b/>
      <sz val="10"/>
      <color indexed="10"/>
      <name val="Arial"/>
      <family val="2"/>
    </font>
    <font>
      <b/>
      <sz val="10"/>
      <color indexed="50"/>
      <name val="Arial"/>
      <family val="2"/>
    </font>
    <font>
      <b/>
      <sz val="10"/>
      <color indexed="48"/>
      <name val="Arial"/>
      <family val="2"/>
    </font>
    <font>
      <sz val="10"/>
      <name val="Courier New"/>
      <family val="3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5" fillId="4" borderId="1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0" fillId="3" borderId="0" xfId="0" applyFill="1" applyAlignment="1">
      <alignment/>
    </xf>
    <xf numFmtId="0" fontId="6" fillId="0" borderId="0" xfId="0" applyFont="1" applyAlignment="1">
      <alignment/>
    </xf>
    <xf numFmtId="0" fontId="1" fillId="3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1" fontId="1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8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8" fontId="0" fillId="0" borderId="5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9525</xdr:rowOff>
    </xdr:from>
    <xdr:to>
      <xdr:col>2</xdr:col>
      <xdr:colOff>9525</xdr:colOff>
      <xdr:row>24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219200" y="1790700"/>
          <a:ext cx="9525" cy="2247900"/>
        </a:xfrm>
        <a:custGeom>
          <a:pathLst>
            <a:path h="208" w="1">
              <a:moveTo>
                <a:pt x="0" y="208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152400</xdr:rowOff>
    </xdr:from>
    <xdr:to>
      <xdr:col>6</xdr:col>
      <xdr:colOff>9525</xdr:colOff>
      <xdr:row>18</xdr:row>
      <xdr:rowOff>152400</xdr:rowOff>
    </xdr:to>
    <xdr:sp>
      <xdr:nvSpPr>
        <xdr:cNvPr id="2" name="Line 4"/>
        <xdr:cNvSpPr>
          <a:spLocks/>
        </xdr:cNvSpPr>
      </xdr:nvSpPr>
      <xdr:spPr>
        <a:xfrm>
          <a:off x="1228725" y="306705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21</xdr:row>
      <xdr:rowOff>152400</xdr:rowOff>
    </xdr:from>
    <xdr:to>
      <xdr:col>1</xdr:col>
      <xdr:colOff>523875</xdr:colOff>
      <xdr:row>21</xdr:row>
      <xdr:rowOff>152400</xdr:rowOff>
    </xdr:to>
    <xdr:sp>
      <xdr:nvSpPr>
        <xdr:cNvPr id="3" name="Line 11"/>
        <xdr:cNvSpPr>
          <a:spLocks/>
        </xdr:cNvSpPr>
      </xdr:nvSpPr>
      <xdr:spPr>
        <a:xfrm>
          <a:off x="1133475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152400</xdr:rowOff>
    </xdr:from>
    <xdr:to>
      <xdr:col>4</xdr:col>
      <xdr:colOff>0</xdr:colOff>
      <xdr:row>23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1228725" y="2743200"/>
          <a:ext cx="1209675" cy="981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152400</xdr:rowOff>
    </xdr:from>
    <xdr:to>
      <xdr:col>6</xdr:col>
      <xdr:colOff>0</xdr:colOff>
      <xdr:row>16</xdr:row>
      <xdr:rowOff>152400</xdr:rowOff>
    </xdr:to>
    <xdr:sp>
      <xdr:nvSpPr>
        <xdr:cNvPr id="5" name="Line 13"/>
        <xdr:cNvSpPr>
          <a:spLocks/>
        </xdr:cNvSpPr>
      </xdr:nvSpPr>
      <xdr:spPr>
        <a:xfrm>
          <a:off x="2447925" y="2743200"/>
          <a:ext cx="1209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4</xdr:col>
      <xdr:colOff>9525</xdr:colOff>
      <xdr:row>18</xdr:row>
      <xdr:rowOff>0</xdr:rowOff>
    </xdr:to>
    <xdr:sp>
      <xdr:nvSpPr>
        <xdr:cNvPr id="6" name="Line 15"/>
        <xdr:cNvSpPr>
          <a:spLocks/>
        </xdr:cNvSpPr>
      </xdr:nvSpPr>
      <xdr:spPr>
        <a:xfrm>
          <a:off x="1219200" y="29146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18</xdr:row>
      <xdr:rowOff>9525</xdr:rowOff>
    </xdr:from>
    <xdr:to>
      <xdr:col>6</xdr:col>
      <xdr:colOff>19050</xdr:colOff>
      <xdr:row>24</xdr:row>
      <xdr:rowOff>9525</xdr:rowOff>
    </xdr:to>
    <xdr:sp>
      <xdr:nvSpPr>
        <xdr:cNvPr id="7" name="Line 18"/>
        <xdr:cNvSpPr>
          <a:spLocks/>
        </xdr:cNvSpPr>
      </xdr:nvSpPr>
      <xdr:spPr>
        <a:xfrm>
          <a:off x="2457450" y="2924175"/>
          <a:ext cx="1219200" cy="971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133350</xdr:rowOff>
    </xdr:from>
    <xdr:to>
      <xdr:col>6</xdr:col>
      <xdr:colOff>0</xdr:colOff>
      <xdr:row>24</xdr:row>
      <xdr:rowOff>9525</xdr:rowOff>
    </xdr:to>
    <xdr:sp>
      <xdr:nvSpPr>
        <xdr:cNvPr id="8" name="AutoShape 22"/>
        <xdr:cNvSpPr>
          <a:spLocks/>
        </xdr:cNvSpPr>
      </xdr:nvSpPr>
      <xdr:spPr>
        <a:xfrm>
          <a:off x="1228725" y="1914525"/>
          <a:ext cx="2428875" cy="1981200"/>
        </a:xfrm>
        <a:custGeom>
          <a:pathLst>
            <a:path h="184" w="223">
              <a:moveTo>
                <a:pt x="0" y="184"/>
              </a:moveTo>
              <a:lnTo>
                <a:pt x="22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18</xdr:row>
      <xdr:rowOff>133350</xdr:rowOff>
    </xdr:from>
    <xdr:to>
      <xdr:col>3</xdr:col>
      <xdr:colOff>600075</xdr:colOff>
      <xdr:row>19</xdr:row>
      <xdr:rowOff>28575</xdr:rowOff>
    </xdr:to>
    <xdr:sp>
      <xdr:nvSpPr>
        <xdr:cNvPr id="9" name="Line 23"/>
        <xdr:cNvSpPr>
          <a:spLocks/>
        </xdr:cNvSpPr>
      </xdr:nvSpPr>
      <xdr:spPr>
        <a:xfrm flipV="1">
          <a:off x="2428875" y="304800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19050</xdr:rowOff>
    </xdr:from>
    <xdr:to>
      <xdr:col>2</xdr:col>
      <xdr:colOff>9525</xdr:colOff>
      <xdr:row>18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219200" y="990600"/>
          <a:ext cx="9525" cy="1924050"/>
        </a:xfrm>
        <a:custGeom>
          <a:pathLst>
            <a:path h="179" w="1">
              <a:moveTo>
                <a:pt x="0" y="179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0</xdr:rowOff>
    </xdr:from>
    <xdr:to>
      <xdr:col>6</xdr:col>
      <xdr:colOff>19050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0" y="17811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19</xdr:row>
      <xdr:rowOff>152400</xdr:rowOff>
    </xdr:from>
    <xdr:to>
      <xdr:col>1</xdr:col>
      <xdr:colOff>523875</xdr:colOff>
      <xdr:row>19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334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4</xdr:col>
      <xdr:colOff>9525</xdr:colOff>
      <xdr:row>18</xdr:row>
      <xdr:rowOff>0</xdr:rowOff>
    </xdr:to>
    <xdr:sp>
      <xdr:nvSpPr>
        <xdr:cNvPr id="4" name="Line 6"/>
        <xdr:cNvSpPr>
          <a:spLocks/>
        </xdr:cNvSpPr>
      </xdr:nvSpPr>
      <xdr:spPr>
        <a:xfrm>
          <a:off x="1228725" y="2914650"/>
          <a:ext cx="1219200" cy="0"/>
        </a:xfrm>
        <a:prstGeom prst="lin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9525</xdr:rowOff>
    </xdr:from>
    <xdr:to>
      <xdr:col>5</xdr:col>
      <xdr:colOff>0</xdr:colOff>
      <xdr:row>16</xdr:row>
      <xdr:rowOff>9525</xdr:rowOff>
    </xdr:to>
    <xdr:sp>
      <xdr:nvSpPr>
        <xdr:cNvPr id="5" name="AutoShape 8"/>
        <xdr:cNvSpPr>
          <a:spLocks/>
        </xdr:cNvSpPr>
      </xdr:nvSpPr>
      <xdr:spPr>
        <a:xfrm>
          <a:off x="1238250" y="1143000"/>
          <a:ext cx="1809750" cy="1457325"/>
        </a:xfrm>
        <a:custGeom>
          <a:pathLst>
            <a:path h="135" w="166">
              <a:moveTo>
                <a:pt x="0" y="135"/>
              </a:moveTo>
              <a:lnTo>
                <a:pt x="16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9525</xdr:rowOff>
    </xdr:from>
    <xdr:to>
      <xdr:col>4</xdr:col>
      <xdr:colOff>9525</xdr:colOff>
      <xdr:row>14</xdr:row>
      <xdr:rowOff>9525</xdr:rowOff>
    </xdr:to>
    <xdr:sp>
      <xdr:nvSpPr>
        <xdr:cNvPr id="6" name="Line 9"/>
        <xdr:cNvSpPr>
          <a:spLocks/>
        </xdr:cNvSpPr>
      </xdr:nvSpPr>
      <xdr:spPr>
        <a:xfrm>
          <a:off x="1228725" y="1304925"/>
          <a:ext cx="1219200" cy="971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9525</xdr:rowOff>
    </xdr:from>
    <xdr:to>
      <xdr:col>5</xdr:col>
      <xdr:colOff>590550</xdr:colOff>
      <xdr:row>14</xdr:row>
      <xdr:rowOff>19050</xdr:rowOff>
    </xdr:to>
    <xdr:sp>
      <xdr:nvSpPr>
        <xdr:cNvPr id="7" name="Line 10"/>
        <xdr:cNvSpPr>
          <a:spLocks/>
        </xdr:cNvSpPr>
      </xdr:nvSpPr>
      <xdr:spPr>
        <a:xfrm>
          <a:off x="2438400" y="2276475"/>
          <a:ext cx="12001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4</xdr:col>
      <xdr:colOff>0</xdr:colOff>
      <xdr:row>12</xdr:row>
      <xdr:rowOff>9525</xdr:rowOff>
    </xdr:to>
    <xdr:sp>
      <xdr:nvSpPr>
        <xdr:cNvPr id="8" name="Line 11"/>
        <xdr:cNvSpPr>
          <a:spLocks/>
        </xdr:cNvSpPr>
      </xdr:nvSpPr>
      <xdr:spPr>
        <a:xfrm>
          <a:off x="1228725" y="1952625"/>
          <a:ext cx="1209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6</xdr:row>
      <xdr:rowOff>152400</xdr:rowOff>
    </xdr:from>
    <xdr:to>
      <xdr:col>5</xdr:col>
      <xdr:colOff>400050</xdr:colOff>
      <xdr:row>12</xdr:row>
      <xdr:rowOff>19050</xdr:rowOff>
    </xdr:to>
    <xdr:sp>
      <xdr:nvSpPr>
        <xdr:cNvPr id="9" name="Line 13"/>
        <xdr:cNvSpPr>
          <a:spLocks/>
        </xdr:cNvSpPr>
      </xdr:nvSpPr>
      <xdr:spPr>
        <a:xfrm flipV="1">
          <a:off x="2428875" y="1123950"/>
          <a:ext cx="1019175" cy="838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4</xdr:col>
      <xdr:colOff>0</xdr:colOff>
      <xdr:row>11</xdr:row>
      <xdr:rowOff>0</xdr:rowOff>
    </xdr:to>
    <xdr:sp>
      <xdr:nvSpPr>
        <xdr:cNvPr id="10" name="Line 14"/>
        <xdr:cNvSpPr>
          <a:spLocks/>
        </xdr:cNvSpPr>
      </xdr:nvSpPr>
      <xdr:spPr>
        <a:xfrm flipV="1">
          <a:off x="2438400" y="17145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15</xdr:row>
      <xdr:rowOff>152400</xdr:rowOff>
    </xdr:from>
    <xdr:to>
      <xdr:col>1</xdr:col>
      <xdr:colOff>523875</xdr:colOff>
      <xdr:row>15</xdr:row>
      <xdr:rowOff>152400</xdr:rowOff>
    </xdr:to>
    <xdr:sp>
      <xdr:nvSpPr>
        <xdr:cNvPr id="1" name="Line 3"/>
        <xdr:cNvSpPr>
          <a:spLocks/>
        </xdr:cNvSpPr>
      </xdr:nvSpPr>
      <xdr:spPr>
        <a:xfrm>
          <a:off x="113347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6</xdr:col>
      <xdr:colOff>361950</xdr:colOff>
      <xdr:row>13</xdr:row>
      <xdr:rowOff>0</xdr:rowOff>
    </xdr:to>
    <xdr:sp>
      <xdr:nvSpPr>
        <xdr:cNvPr id="2" name="Line 9"/>
        <xdr:cNvSpPr>
          <a:spLocks/>
        </xdr:cNvSpPr>
      </xdr:nvSpPr>
      <xdr:spPr>
        <a:xfrm>
          <a:off x="1219200" y="2105025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152400</xdr:rowOff>
    </xdr:from>
    <xdr:to>
      <xdr:col>3</xdr:col>
      <xdr:colOff>9525</xdr:colOff>
      <xdr:row>14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1238250" y="22574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0</xdr:rowOff>
    </xdr:from>
    <xdr:to>
      <xdr:col>4</xdr:col>
      <xdr:colOff>0</xdr:colOff>
      <xdr:row>14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1838325" y="1781175"/>
          <a:ext cx="600075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152400</xdr:rowOff>
    </xdr:from>
    <xdr:to>
      <xdr:col>5</xdr:col>
      <xdr:colOff>0</xdr:colOff>
      <xdr:row>14</xdr:row>
      <xdr:rowOff>9525</xdr:rowOff>
    </xdr:to>
    <xdr:sp>
      <xdr:nvSpPr>
        <xdr:cNvPr id="5" name="Line 13"/>
        <xdr:cNvSpPr>
          <a:spLocks/>
        </xdr:cNvSpPr>
      </xdr:nvSpPr>
      <xdr:spPr>
        <a:xfrm>
          <a:off x="2438400" y="1771650"/>
          <a:ext cx="609600" cy="504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6</xdr:col>
      <xdr:colOff>314325</xdr:colOff>
      <xdr:row>14</xdr:row>
      <xdr:rowOff>0</xdr:rowOff>
    </xdr:to>
    <xdr:sp>
      <xdr:nvSpPr>
        <xdr:cNvPr id="6" name="Line 15"/>
        <xdr:cNvSpPr>
          <a:spLocks/>
        </xdr:cNvSpPr>
      </xdr:nvSpPr>
      <xdr:spPr>
        <a:xfrm>
          <a:off x="3048000" y="2266950"/>
          <a:ext cx="92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0</xdr:rowOff>
    </xdr:from>
    <xdr:to>
      <xdr:col>3</xdr:col>
      <xdr:colOff>19050</xdr:colOff>
      <xdr:row>17</xdr:row>
      <xdr:rowOff>0</xdr:rowOff>
    </xdr:to>
    <xdr:sp>
      <xdr:nvSpPr>
        <xdr:cNvPr id="7" name="Line 16"/>
        <xdr:cNvSpPr>
          <a:spLocks/>
        </xdr:cNvSpPr>
      </xdr:nvSpPr>
      <xdr:spPr>
        <a:xfrm>
          <a:off x="1238250" y="27527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133350</xdr:rowOff>
    </xdr:from>
    <xdr:to>
      <xdr:col>6</xdr:col>
      <xdr:colOff>28575</xdr:colOff>
      <xdr:row>16</xdr:row>
      <xdr:rowOff>152400</xdr:rowOff>
    </xdr:to>
    <xdr:sp>
      <xdr:nvSpPr>
        <xdr:cNvPr id="8" name="Line 17"/>
        <xdr:cNvSpPr>
          <a:spLocks/>
        </xdr:cNvSpPr>
      </xdr:nvSpPr>
      <xdr:spPr>
        <a:xfrm flipV="1">
          <a:off x="1847850" y="1266825"/>
          <a:ext cx="1838325" cy="1476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9" name="Line 18"/>
        <xdr:cNvSpPr>
          <a:spLocks/>
        </xdr:cNvSpPr>
      </xdr:nvSpPr>
      <xdr:spPr>
        <a:xfrm>
          <a:off x="1228725" y="24288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76200</xdr:rowOff>
    </xdr:from>
    <xdr:to>
      <xdr:col>6</xdr:col>
      <xdr:colOff>276225</xdr:colOff>
      <xdr:row>15</xdr:row>
      <xdr:rowOff>0</xdr:rowOff>
    </xdr:to>
    <xdr:sp>
      <xdr:nvSpPr>
        <xdr:cNvPr id="10" name="Line 19"/>
        <xdr:cNvSpPr>
          <a:spLocks/>
        </xdr:cNvSpPr>
      </xdr:nvSpPr>
      <xdr:spPr>
        <a:xfrm flipV="1">
          <a:off x="3057525" y="1695450"/>
          <a:ext cx="876300" cy="733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6</xdr:col>
      <xdr:colOff>0</xdr:colOff>
      <xdr:row>20</xdr:row>
      <xdr:rowOff>0</xdr:rowOff>
    </xdr:to>
    <xdr:sp>
      <xdr:nvSpPr>
        <xdr:cNvPr id="11" name="Line 20"/>
        <xdr:cNvSpPr>
          <a:spLocks/>
        </xdr:cNvSpPr>
      </xdr:nvSpPr>
      <xdr:spPr>
        <a:xfrm>
          <a:off x="2438400" y="1304925"/>
          <a:ext cx="1219200" cy="1933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2" name="Line 21"/>
        <xdr:cNvSpPr>
          <a:spLocks/>
        </xdr:cNvSpPr>
      </xdr:nvSpPr>
      <xdr:spPr>
        <a:xfrm>
          <a:off x="1228725" y="12954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114300</xdr:rowOff>
    </xdr:from>
    <xdr:to>
      <xdr:col>3</xdr:col>
      <xdr:colOff>0</xdr:colOff>
      <xdr:row>13</xdr:row>
      <xdr:rowOff>19050</xdr:rowOff>
    </xdr:to>
    <xdr:sp>
      <xdr:nvSpPr>
        <xdr:cNvPr id="13" name="Line 22"/>
        <xdr:cNvSpPr>
          <a:spLocks/>
        </xdr:cNvSpPr>
      </xdr:nvSpPr>
      <xdr:spPr>
        <a:xfrm flipV="1">
          <a:off x="1828800" y="20574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114300</xdr:rowOff>
    </xdr:from>
    <xdr:to>
      <xdr:col>4</xdr:col>
      <xdr:colOff>0</xdr:colOff>
      <xdr:row>13</xdr:row>
      <xdr:rowOff>19050</xdr:rowOff>
    </xdr:to>
    <xdr:sp>
      <xdr:nvSpPr>
        <xdr:cNvPr id="14" name="Line 24"/>
        <xdr:cNvSpPr>
          <a:spLocks/>
        </xdr:cNvSpPr>
      </xdr:nvSpPr>
      <xdr:spPr>
        <a:xfrm flipV="1">
          <a:off x="2438400" y="20574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12</xdr:row>
      <xdr:rowOff>114300</xdr:rowOff>
    </xdr:from>
    <xdr:to>
      <xdr:col>4</xdr:col>
      <xdr:colOff>600075</xdr:colOff>
      <xdr:row>13</xdr:row>
      <xdr:rowOff>19050</xdr:rowOff>
    </xdr:to>
    <xdr:sp>
      <xdr:nvSpPr>
        <xdr:cNvPr id="15" name="Line 25"/>
        <xdr:cNvSpPr>
          <a:spLocks/>
        </xdr:cNvSpPr>
      </xdr:nvSpPr>
      <xdr:spPr>
        <a:xfrm flipV="1">
          <a:off x="3038475" y="20574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21</xdr:row>
      <xdr:rowOff>19050</xdr:rowOff>
    </xdr:to>
    <xdr:sp>
      <xdr:nvSpPr>
        <xdr:cNvPr id="16" name="Line 27"/>
        <xdr:cNvSpPr>
          <a:spLocks/>
        </xdr:cNvSpPr>
      </xdr:nvSpPr>
      <xdr:spPr>
        <a:xfrm flipV="1">
          <a:off x="1219200" y="1133475"/>
          <a:ext cx="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</xdr:row>
      <xdr:rowOff>9525</xdr:rowOff>
    </xdr:from>
    <xdr:to>
      <xdr:col>6</xdr:col>
      <xdr:colOff>19050</xdr:colOff>
      <xdr:row>17</xdr:row>
      <xdr:rowOff>9525</xdr:rowOff>
    </xdr:to>
    <xdr:sp>
      <xdr:nvSpPr>
        <xdr:cNvPr id="1" name="Line 2"/>
        <xdr:cNvSpPr>
          <a:spLocks/>
        </xdr:cNvSpPr>
      </xdr:nvSpPr>
      <xdr:spPr>
        <a:xfrm>
          <a:off x="1238250" y="276225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4</xdr:col>
      <xdr:colOff>9525</xdr:colOff>
      <xdr:row>17</xdr:row>
      <xdr:rowOff>0</xdr:rowOff>
    </xdr:to>
    <xdr:sp>
      <xdr:nvSpPr>
        <xdr:cNvPr id="2" name="Line 3"/>
        <xdr:cNvSpPr>
          <a:spLocks/>
        </xdr:cNvSpPr>
      </xdr:nvSpPr>
      <xdr:spPr>
        <a:xfrm>
          <a:off x="1228725" y="2752725"/>
          <a:ext cx="1219200" cy="0"/>
        </a:xfrm>
        <a:prstGeom prst="lin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18</xdr:row>
      <xdr:rowOff>152400</xdr:rowOff>
    </xdr:from>
    <xdr:to>
      <xdr:col>3</xdr:col>
      <xdr:colOff>19050</xdr:colOff>
      <xdr:row>19</xdr:row>
      <xdr:rowOff>0</xdr:rowOff>
    </xdr:to>
    <xdr:sp>
      <xdr:nvSpPr>
        <xdr:cNvPr id="3" name="Line 10"/>
        <xdr:cNvSpPr>
          <a:spLocks/>
        </xdr:cNvSpPr>
      </xdr:nvSpPr>
      <xdr:spPr>
        <a:xfrm>
          <a:off x="1247775" y="3067050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152400</xdr:rowOff>
    </xdr:from>
    <xdr:to>
      <xdr:col>3</xdr:col>
      <xdr:colOff>9525</xdr:colOff>
      <xdr:row>19</xdr:row>
      <xdr:rowOff>152400</xdr:rowOff>
    </xdr:to>
    <xdr:sp>
      <xdr:nvSpPr>
        <xdr:cNvPr id="4" name="AutoShape 13"/>
        <xdr:cNvSpPr>
          <a:spLocks/>
        </xdr:cNvSpPr>
      </xdr:nvSpPr>
      <xdr:spPr>
        <a:xfrm>
          <a:off x="1219200" y="32289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9525</xdr:rowOff>
    </xdr:from>
    <xdr:to>
      <xdr:col>5</xdr:col>
      <xdr:colOff>9525</xdr:colOff>
      <xdr:row>19</xdr:row>
      <xdr:rowOff>0</xdr:rowOff>
    </xdr:to>
    <xdr:sp>
      <xdr:nvSpPr>
        <xdr:cNvPr id="5" name="Line 16"/>
        <xdr:cNvSpPr>
          <a:spLocks/>
        </xdr:cNvSpPr>
      </xdr:nvSpPr>
      <xdr:spPr>
        <a:xfrm flipV="1">
          <a:off x="1838325" y="2114550"/>
          <a:ext cx="1219200" cy="962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9525</xdr:rowOff>
    </xdr:from>
    <xdr:to>
      <xdr:col>6</xdr:col>
      <xdr:colOff>19050</xdr:colOff>
      <xdr:row>13</xdr:row>
      <xdr:rowOff>9525</xdr:rowOff>
    </xdr:to>
    <xdr:sp>
      <xdr:nvSpPr>
        <xdr:cNvPr id="6" name="Line 17"/>
        <xdr:cNvSpPr>
          <a:spLocks/>
        </xdr:cNvSpPr>
      </xdr:nvSpPr>
      <xdr:spPr>
        <a:xfrm>
          <a:off x="3067050" y="21145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152400</xdr:rowOff>
    </xdr:from>
    <xdr:to>
      <xdr:col>6</xdr:col>
      <xdr:colOff>9525</xdr:colOff>
      <xdr:row>19</xdr:row>
      <xdr:rowOff>152400</xdr:rowOff>
    </xdr:to>
    <xdr:sp>
      <xdr:nvSpPr>
        <xdr:cNvPr id="7" name="Line 18"/>
        <xdr:cNvSpPr>
          <a:spLocks/>
        </xdr:cNvSpPr>
      </xdr:nvSpPr>
      <xdr:spPr>
        <a:xfrm flipV="1">
          <a:off x="1838325" y="1771650"/>
          <a:ext cx="1828800" cy="1457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8" name="Line 19"/>
        <xdr:cNvSpPr>
          <a:spLocks/>
        </xdr:cNvSpPr>
      </xdr:nvSpPr>
      <xdr:spPr>
        <a:xfrm>
          <a:off x="1228725" y="24288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15</xdr:row>
      <xdr:rowOff>0</xdr:rowOff>
    </xdr:from>
    <xdr:to>
      <xdr:col>6</xdr:col>
      <xdr:colOff>9525</xdr:colOff>
      <xdr:row>18</xdr:row>
      <xdr:rowOff>47625</xdr:rowOff>
    </xdr:to>
    <xdr:sp>
      <xdr:nvSpPr>
        <xdr:cNvPr id="9" name="Line 20"/>
        <xdr:cNvSpPr>
          <a:spLocks/>
        </xdr:cNvSpPr>
      </xdr:nvSpPr>
      <xdr:spPr>
        <a:xfrm>
          <a:off x="3067050" y="2428875"/>
          <a:ext cx="600075" cy="533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133350</xdr:rowOff>
    </xdr:from>
    <xdr:to>
      <xdr:col>5</xdr:col>
      <xdr:colOff>9525</xdr:colOff>
      <xdr:row>17</xdr:row>
      <xdr:rowOff>28575</xdr:rowOff>
    </xdr:to>
    <xdr:sp>
      <xdr:nvSpPr>
        <xdr:cNvPr id="10" name="Line 26"/>
        <xdr:cNvSpPr>
          <a:spLocks/>
        </xdr:cNvSpPr>
      </xdr:nvSpPr>
      <xdr:spPr>
        <a:xfrm flipV="1">
          <a:off x="3057525" y="27241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133350</xdr:rowOff>
    </xdr:from>
    <xdr:to>
      <xdr:col>3</xdr:col>
      <xdr:colOff>9525</xdr:colOff>
      <xdr:row>17</xdr:row>
      <xdr:rowOff>28575</xdr:rowOff>
    </xdr:to>
    <xdr:sp>
      <xdr:nvSpPr>
        <xdr:cNvPr id="11" name="Line 27"/>
        <xdr:cNvSpPr>
          <a:spLocks/>
        </xdr:cNvSpPr>
      </xdr:nvSpPr>
      <xdr:spPr>
        <a:xfrm flipV="1">
          <a:off x="1838325" y="27241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21</xdr:row>
      <xdr:rowOff>0</xdr:rowOff>
    </xdr:to>
    <xdr:sp>
      <xdr:nvSpPr>
        <xdr:cNvPr id="12" name="Line 28"/>
        <xdr:cNvSpPr>
          <a:spLocks/>
        </xdr:cNvSpPr>
      </xdr:nvSpPr>
      <xdr:spPr>
        <a:xfrm flipV="1">
          <a:off x="1219200" y="145732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9525</xdr:rowOff>
    </xdr:from>
    <xdr:to>
      <xdr:col>2</xdr:col>
      <xdr:colOff>19050</xdr:colOff>
      <xdr:row>18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228725" y="819150"/>
          <a:ext cx="9525" cy="2105025"/>
        </a:xfrm>
        <a:custGeom>
          <a:pathLst>
            <a:path h="195" w="1">
              <a:moveTo>
                <a:pt x="0" y="195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152400</xdr:rowOff>
    </xdr:from>
    <xdr:to>
      <xdr:col>6</xdr:col>
      <xdr:colOff>9525</xdr:colOff>
      <xdr:row>10</xdr:row>
      <xdr:rowOff>152400</xdr:rowOff>
    </xdr:to>
    <xdr:sp>
      <xdr:nvSpPr>
        <xdr:cNvPr id="2" name="Line 2"/>
        <xdr:cNvSpPr>
          <a:spLocks/>
        </xdr:cNvSpPr>
      </xdr:nvSpPr>
      <xdr:spPr>
        <a:xfrm>
          <a:off x="1228725" y="177165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0</xdr:rowOff>
    </xdr:from>
    <xdr:to>
      <xdr:col>4</xdr:col>
      <xdr:colOff>9525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1228725" y="1781175"/>
          <a:ext cx="1219200" cy="0"/>
        </a:xfrm>
        <a:prstGeom prst="lin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3</xdr:col>
      <xdr:colOff>9525</xdr:colOff>
      <xdr:row>9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1228725" y="1457325"/>
          <a:ext cx="6096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0</xdr:rowOff>
    </xdr:from>
    <xdr:to>
      <xdr:col>5</xdr:col>
      <xdr:colOff>0</xdr:colOff>
      <xdr:row>15</xdr:row>
      <xdr:rowOff>9525</xdr:rowOff>
    </xdr:to>
    <xdr:sp>
      <xdr:nvSpPr>
        <xdr:cNvPr id="5" name="Line 5"/>
        <xdr:cNvSpPr>
          <a:spLocks/>
        </xdr:cNvSpPr>
      </xdr:nvSpPr>
      <xdr:spPr>
        <a:xfrm>
          <a:off x="1838325" y="1457325"/>
          <a:ext cx="1209675" cy="981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" name="Line 6"/>
        <xdr:cNvSpPr>
          <a:spLocks/>
        </xdr:cNvSpPr>
      </xdr:nvSpPr>
      <xdr:spPr>
        <a:xfrm>
          <a:off x="3057525" y="243840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7" name="Line 8"/>
        <xdr:cNvSpPr>
          <a:spLocks/>
        </xdr:cNvSpPr>
      </xdr:nvSpPr>
      <xdr:spPr>
        <a:xfrm>
          <a:off x="1219200" y="12954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0</xdr:rowOff>
    </xdr:from>
    <xdr:to>
      <xdr:col>5</xdr:col>
      <xdr:colOff>590550</xdr:colOff>
      <xdr:row>17</xdr:row>
      <xdr:rowOff>28575</xdr:rowOff>
    </xdr:to>
    <xdr:sp>
      <xdr:nvSpPr>
        <xdr:cNvPr id="8" name="AutoShape 9"/>
        <xdr:cNvSpPr>
          <a:spLocks/>
        </xdr:cNvSpPr>
      </xdr:nvSpPr>
      <xdr:spPr>
        <a:xfrm>
          <a:off x="1838325" y="1295400"/>
          <a:ext cx="1800225" cy="1485900"/>
        </a:xfrm>
        <a:custGeom>
          <a:pathLst>
            <a:path h="138" w="165">
              <a:moveTo>
                <a:pt x="0" y="0"/>
              </a:moveTo>
              <a:lnTo>
                <a:pt x="165" y="13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0</xdr:rowOff>
    </xdr:from>
    <xdr:to>
      <xdr:col>5</xdr:col>
      <xdr:colOff>9525</xdr:colOff>
      <xdr:row>12</xdr:row>
      <xdr:rowOff>0</xdr:rowOff>
    </xdr:to>
    <xdr:sp>
      <xdr:nvSpPr>
        <xdr:cNvPr id="9" name="Line 10"/>
        <xdr:cNvSpPr>
          <a:spLocks/>
        </xdr:cNvSpPr>
      </xdr:nvSpPr>
      <xdr:spPr>
        <a:xfrm>
          <a:off x="1238250" y="19431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9</xdr:row>
      <xdr:rowOff>0</xdr:rowOff>
    </xdr:from>
    <xdr:to>
      <xdr:col>6</xdr:col>
      <xdr:colOff>19050</xdr:colOff>
      <xdr:row>11</xdr:row>
      <xdr:rowOff>152400</xdr:rowOff>
    </xdr:to>
    <xdr:sp>
      <xdr:nvSpPr>
        <xdr:cNvPr id="10" name="Line 11"/>
        <xdr:cNvSpPr>
          <a:spLocks/>
        </xdr:cNvSpPr>
      </xdr:nvSpPr>
      <xdr:spPr>
        <a:xfrm flipV="1">
          <a:off x="3067050" y="1457325"/>
          <a:ext cx="60960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104775</xdr:rowOff>
    </xdr:from>
    <xdr:to>
      <xdr:col>3</xdr:col>
      <xdr:colOff>9525</xdr:colOff>
      <xdr:row>11</xdr:row>
      <xdr:rowOff>9525</xdr:rowOff>
    </xdr:to>
    <xdr:sp>
      <xdr:nvSpPr>
        <xdr:cNvPr id="11" name="Line 12"/>
        <xdr:cNvSpPr>
          <a:spLocks/>
        </xdr:cNvSpPr>
      </xdr:nvSpPr>
      <xdr:spPr>
        <a:xfrm flipV="1">
          <a:off x="1838325" y="17240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0</xdr:colOff>
      <xdr:row>11</xdr:row>
      <xdr:rowOff>9525</xdr:rowOff>
    </xdr:to>
    <xdr:sp>
      <xdr:nvSpPr>
        <xdr:cNvPr id="12" name="Line 13"/>
        <xdr:cNvSpPr>
          <a:spLocks/>
        </xdr:cNvSpPr>
      </xdr:nvSpPr>
      <xdr:spPr>
        <a:xfrm flipV="1">
          <a:off x="3048000" y="17240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2</xdr:col>
      <xdr:colOff>19050</xdr:colOff>
      <xdr:row>18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228725" y="981075"/>
          <a:ext cx="9525" cy="1962150"/>
        </a:xfrm>
        <a:custGeom>
          <a:pathLst>
            <a:path h="182" w="1">
              <a:moveTo>
                <a:pt x="0" y="18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228725" y="226695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4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1228725" y="2752725"/>
          <a:ext cx="1219200" cy="0"/>
        </a:xfrm>
        <a:prstGeom prst="lin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</xdr:col>
      <xdr:colOff>0</xdr:colOff>
      <xdr:row>16</xdr:row>
      <xdr:rowOff>152400</xdr:rowOff>
    </xdr:to>
    <xdr:sp>
      <xdr:nvSpPr>
        <xdr:cNvPr id="4" name="Line 4"/>
        <xdr:cNvSpPr>
          <a:spLocks/>
        </xdr:cNvSpPr>
      </xdr:nvSpPr>
      <xdr:spPr>
        <a:xfrm flipH="1" flipV="1">
          <a:off x="1219200" y="1781175"/>
          <a:ext cx="1219200" cy="962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6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438400" y="1781175"/>
          <a:ext cx="1228725" cy="971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57150</xdr:rowOff>
    </xdr:from>
    <xdr:to>
      <xdr:col>4</xdr:col>
      <xdr:colOff>19050</xdr:colOff>
      <xdr:row>15</xdr:row>
      <xdr:rowOff>57150</xdr:rowOff>
    </xdr:to>
    <xdr:sp>
      <xdr:nvSpPr>
        <xdr:cNvPr id="6" name="Line 7"/>
        <xdr:cNvSpPr>
          <a:spLocks/>
        </xdr:cNvSpPr>
      </xdr:nvSpPr>
      <xdr:spPr>
        <a:xfrm>
          <a:off x="1238250" y="24860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66675</xdr:rowOff>
    </xdr:from>
    <xdr:to>
      <xdr:col>6</xdr:col>
      <xdr:colOff>9525</xdr:colOff>
      <xdr:row>15</xdr:row>
      <xdr:rowOff>57150</xdr:rowOff>
    </xdr:to>
    <xdr:sp>
      <xdr:nvSpPr>
        <xdr:cNvPr id="7" name="Line 8"/>
        <xdr:cNvSpPr>
          <a:spLocks/>
        </xdr:cNvSpPr>
      </xdr:nvSpPr>
      <xdr:spPr>
        <a:xfrm flipV="1">
          <a:off x="2447925" y="1524000"/>
          <a:ext cx="121920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133350</xdr:rowOff>
    </xdr:from>
    <xdr:to>
      <xdr:col>4</xdr:col>
      <xdr:colOff>9525</xdr:colOff>
      <xdr:row>15</xdr:row>
      <xdr:rowOff>114300</xdr:rowOff>
    </xdr:to>
    <xdr:sp>
      <xdr:nvSpPr>
        <xdr:cNvPr id="8" name="Line 13"/>
        <xdr:cNvSpPr>
          <a:spLocks/>
        </xdr:cNvSpPr>
      </xdr:nvSpPr>
      <xdr:spPr>
        <a:xfrm>
          <a:off x="1238250" y="1590675"/>
          <a:ext cx="1209675" cy="952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15</xdr:row>
      <xdr:rowOff>142875</xdr:rowOff>
    </xdr:from>
    <xdr:to>
      <xdr:col>6</xdr:col>
      <xdr:colOff>28575</xdr:colOff>
      <xdr:row>15</xdr:row>
      <xdr:rowOff>142875</xdr:rowOff>
    </xdr:to>
    <xdr:sp>
      <xdr:nvSpPr>
        <xdr:cNvPr id="9" name="Line 14"/>
        <xdr:cNvSpPr>
          <a:spLocks/>
        </xdr:cNvSpPr>
      </xdr:nvSpPr>
      <xdr:spPr>
        <a:xfrm>
          <a:off x="2457450" y="25717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85725</xdr:rowOff>
    </xdr:from>
    <xdr:to>
      <xdr:col>4</xdr:col>
      <xdr:colOff>0</xdr:colOff>
      <xdr:row>13</xdr:row>
      <xdr:rowOff>152400</xdr:rowOff>
    </xdr:to>
    <xdr:sp>
      <xdr:nvSpPr>
        <xdr:cNvPr id="10" name="Line 15"/>
        <xdr:cNvSpPr>
          <a:spLocks/>
        </xdr:cNvSpPr>
      </xdr:nvSpPr>
      <xdr:spPr>
        <a:xfrm flipV="1">
          <a:off x="2438400" y="21907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9525</xdr:rowOff>
    </xdr:from>
    <xdr:to>
      <xdr:col>2</xdr:col>
      <xdr:colOff>19050</xdr:colOff>
      <xdr:row>17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228725" y="1143000"/>
          <a:ext cx="9525" cy="1619250"/>
        </a:xfrm>
        <a:custGeom>
          <a:pathLst>
            <a:path h="150" w="1">
              <a:moveTo>
                <a:pt x="0" y="15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0</xdr:rowOff>
    </xdr:from>
    <xdr:to>
      <xdr:col>6</xdr:col>
      <xdr:colOff>19050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0" y="226695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4</xdr:col>
      <xdr:colOff>9525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1228725" y="2590800"/>
          <a:ext cx="1219200" cy="0"/>
        </a:xfrm>
        <a:prstGeom prst="lin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1828800" y="259080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600075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057525" y="2105025"/>
          <a:ext cx="59055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152400</xdr:rowOff>
    </xdr:from>
    <xdr:to>
      <xdr:col>3</xdr:col>
      <xdr:colOff>0</xdr:colOff>
      <xdr:row>15</xdr:row>
      <xdr:rowOff>152400</xdr:rowOff>
    </xdr:to>
    <xdr:sp>
      <xdr:nvSpPr>
        <xdr:cNvPr id="6" name="Line 6"/>
        <xdr:cNvSpPr>
          <a:spLocks/>
        </xdr:cNvSpPr>
      </xdr:nvSpPr>
      <xdr:spPr>
        <a:xfrm flipH="1" flipV="1">
          <a:off x="1219200" y="2095500"/>
          <a:ext cx="60960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85725</xdr:rowOff>
    </xdr:from>
    <xdr:to>
      <xdr:col>5</xdr:col>
      <xdr:colOff>28575</xdr:colOff>
      <xdr:row>14</xdr:row>
      <xdr:rowOff>85725</xdr:rowOff>
    </xdr:to>
    <xdr:sp>
      <xdr:nvSpPr>
        <xdr:cNvPr id="7" name="Line 7"/>
        <xdr:cNvSpPr>
          <a:spLocks/>
        </xdr:cNvSpPr>
      </xdr:nvSpPr>
      <xdr:spPr>
        <a:xfrm>
          <a:off x="1247775" y="23526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11</xdr:row>
      <xdr:rowOff>66675</xdr:rowOff>
    </xdr:from>
    <xdr:to>
      <xdr:col>6</xdr:col>
      <xdr:colOff>19050</xdr:colOff>
      <xdr:row>14</xdr:row>
      <xdr:rowOff>76200</xdr:rowOff>
    </xdr:to>
    <xdr:sp>
      <xdr:nvSpPr>
        <xdr:cNvPr id="8" name="Line 8"/>
        <xdr:cNvSpPr>
          <a:spLocks/>
        </xdr:cNvSpPr>
      </xdr:nvSpPr>
      <xdr:spPr>
        <a:xfrm flipV="1">
          <a:off x="3067050" y="1847850"/>
          <a:ext cx="609600" cy="495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133350</xdr:rowOff>
    </xdr:from>
    <xdr:to>
      <xdr:col>2</xdr:col>
      <xdr:colOff>19050</xdr:colOff>
      <xdr:row>12</xdr:row>
      <xdr:rowOff>133350</xdr:rowOff>
    </xdr:to>
    <xdr:sp>
      <xdr:nvSpPr>
        <xdr:cNvPr id="9" name="Line 9"/>
        <xdr:cNvSpPr>
          <a:spLocks/>
        </xdr:cNvSpPr>
      </xdr:nvSpPr>
      <xdr:spPr>
        <a:xfrm>
          <a:off x="1228725" y="2076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0</xdr:rowOff>
    </xdr:from>
    <xdr:to>
      <xdr:col>3</xdr:col>
      <xdr:colOff>19050</xdr:colOff>
      <xdr:row>15</xdr:row>
      <xdr:rowOff>0</xdr:rowOff>
    </xdr:to>
    <xdr:sp>
      <xdr:nvSpPr>
        <xdr:cNvPr id="10" name="Line 10"/>
        <xdr:cNvSpPr>
          <a:spLocks/>
        </xdr:cNvSpPr>
      </xdr:nvSpPr>
      <xdr:spPr>
        <a:xfrm>
          <a:off x="1228725" y="1943100"/>
          <a:ext cx="619125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15</xdr:row>
      <xdr:rowOff>0</xdr:rowOff>
    </xdr:from>
    <xdr:to>
      <xdr:col>5</xdr:col>
      <xdr:colOff>561975</xdr:colOff>
      <xdr:row>15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1857375" y="2428875"/>
          <a:ext cx="1752600" cy="9525"/>
        </a:xfrm>
        <a:custGeom>
          <a:pathLst>
            <a:path h="1" w="161">
              <a:moveTo>
                <a:pt x="0" y="0"/>
              </a:moveTo>
              <a:lnTo>
                <a:pt x="16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95250</xdr:rowOff>
    </xdr:from>
    <xdr:to>
      <xdr:col>5</xdr:col>
      <xdr:colOff>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3048000" y="22002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95250</xdr:rowOff>
    </xdr:from>
    <xdr:to>
      <xdr:col>3</xdr:col>
      <xdr:colOff>0</xdr:colOff>
      <xdr:row>14</xdr:row>
      <xdr:rowOff>0</xdr:rowOff>
    </xdr:to>
    <xdr:sp>
      <xdr:nvSpPr>
        <xdr:cNvPr id="13" name="Line 14"/>
        <xdr:cNvSpPr>
          <a:spLocks/>
        </xdr:cNvSpPr>
      </xdr:nvSpPr>
      <xdr:spPr>
        <a:xfrm flipV="1">
          <a:off x="1828800" y="22002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7">
      <selection activeCell="B8" sqref="B8:G29"/>
    </sheetView>
  </sheetViews>
  <sheetFormatPr defaultColWidth="9.140625" defaultRowHeight="12.75"/>
  <sheetData>
    <row r="1" ht="12.75">
      <c r="A1" t="s">
        <v>15</v>
      </c>
    </row>
    <row r="5" ht="12.75">
      <c r="B5" s="1"/>
    </row>
    <row r="10" ht="12.75">
      <c r="B10" s="1" t="s">
        <v>14</v>
      </c>
    </row>
    <row r="13" ht="12.75">
      <c r="B13" t="s">
        <v>3</v>
      </c>
    </row>
    <row r="16" ht="12.75">
      <c r="B16" t="s">
        <v>77</v>
      </c>
    </row>
    <row r="20" spans="4:7" ht="12.75">
      <c r="D20" t="s">
        <v>1</v>
      </c>
      <c r="G20" t="s">
        <v>0</v>
      </c>
    </row>
    <row r="27" ht="12.75">
      <c r="B27" t="s">
        <v>83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B2" sqref="B2:G22"/>
    </sheetView>
  </sheetViews>
  <sheetFormatPr defaultColWidth="9.140625" defaultRowHeight="12.75"/>
  <sheetData>
    <row r="1" ht="12.75">
      <c r="A1" t="s">
        <v>2</v>
      </c>
    </row>
    <row r="4" ht="12.75">
      <c r="B4" s="1" t="s">
        <v>16</v>
      </c>
    </row>
    <row r="9" ht="12.75">
      <c r="B9" t="s">
        <v>77</v>
      </c>
    </row>
    <row r="12" spans="4:7" ht="12.75">
      <c r="D12" t="s">
        <v>78</v>
      </c>
      <c r="G12" t="s">
        <v>0</v>
      </c>
    </row>
    <row r="20" ht="12.75">
      <c r="B20" s="2" t="s">
        <v>84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B3" sqref="B3:G25"/>
    </sheetView>
  </sheetViews>
  <sheetFormatPr defaultColWidth="9.140625" defaultRowHeight="12.75"/>
  <sheetData>
    <row r="1" ht="12.75">
      <c r="A1" t="s">
        <v>4</v>
      </c>
    </row>
    <row r="4" ht="12.75">
      <c r="B4" s="1" t="s">
        <v>17</v>
      </c>
    </row>
    <row r="7" ht="12.75">
      <c r="B7" t="s">
        <v>3</v>
      </c>
    </row>
    <row r="8" ht="12.75">
      <c r="B8" t="s">
        <v>77</v>
      </c>
    </row>
    <row r="14" spans="3:7" ht="12.75">
      <c r="C14" t="s">
        <v>5</v>
      </c>
      <c r="D14" t="s">
        <v>6</v>
      </c>
      <c r="E14" t="s">
        <v>7</v>
      </c>
      <c r="G14" t="s">
        <v>0</v>
      </c>
    </row>
    <row r="23" ht="12.75">
      <c r="B23" s="2" t="s">
        <v>85</v>
      </c>
    </row>
    <row r="24" ht="12.75">
      <c r="B24" t="s">
        <v>79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B4" sqref="B4:G26"/>
    </sheetView>
  </sheetViews>
  <sheetFormatPr defaultColWidth="9.140625" defaultRowHeight="12.75"/>
  <sheetData>
    <row r="1" ht="12.75">
      <c r="A1" t="s">
        <v>8</v>
      </c>
    </row>
    <row r="4" ht="12.75">
      <c r="B4" s="1"/>
    </row>
    <row r="7" ht="12.75">
      <c r="B7" s="1" t="s">
        <v>18</v>
      </c>
    </row>
    <row r="11" ht="12.75">
      <c r="B11" t="s">
        <v>77</v>
      </c>
    </row>
    <row r="18" spans="3:7" ht="12.75">
      <c r="C18" t="s">
        <v>5</v>
      </c>
      <c r="E18" t="s">
        <v>10</v>
      </c>
      <c r="G18" t="s">
        <v>0</v>
      </c>
    </row>
    <row r="23" ht="12.75">
      <c r="B23" t="s">
        <v>86</v>
      </c>
    </row>
    <row r="24" ht="12.75">
      <c r="B24" t="s">
        <v>19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B3" sqref="B3:G23"/>
    </sheetView>
  </sheetViews>
  <sheetFormatPr defaultColWidth="9.140625" defaultRowHeight="12.75"/>
  <sheetData>
    <row r="1" ht="12.75">
      <c r="A1" t="s">
        <v>9</v>
      </c>
    </row>
    <row r="4" ht="12.75">
      <c r="B4" s="1" t="s">
        <v>20</v>
      </c>
    </row>
    <row r="5" ht="12.75">
      <c r="B5" t="s">
        <v>3</v>
      </c>
    </row>
    <row r="7" ht="12.75">
      <c r="B7" t="s">
        <v>77</v>
      </c>
    </row>
    <row r="12" spans="3:7" ht="12.75">
      <c r="C12" t="s">
        <v>5</v>
      </c>
      <c r="E12" t="s">
        <v>10</v>
      </c>
      <c r="G12" t="s">
        <v>0</v>
      </c>
    </row>
    <row r="20" ht="12.75">
      <c r="B20" t="s">
        <v>87</v>
      </c>
    </row>
    <row r="21" ht="12.75">
      <c r="B21" t="s">
        <v>80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B3" sqref="B3:G23"/>
    </sheetView>
  </sheetViews>
  <sheetFormatPr defaultColWidth="9.140625" defaultRowHeight="12.75"/>
  <sheetData>
    <row r="1" ht="12.75">
      <c r="A1" t="s">
        <v>11</v>
      </c>
    </row>
    <row r="4" ht="12.75">
      <c r="B4" s="1" t="s">
        <v>21</v>
      </c>
    </row>
    <row r="7" ht="12.75">
      <c r="B7" t="s">
        <v>77</v>
      </c>
    </row>
    <row r="11" ht="12.75">
      <c r="B11" t="s">
        <v>3</v>
      </c>
    </row>
    <row r="15" spans="4:7" ht="12.75">
      <c r="D15" t="s">
        <v>1</v>
      </c>
      <c r="G15" t="s">
        <v>0</v>
      </c>
    </row>
    <row r="18" ht="12.75">
      <c r="D18" t="s">
        <v>3</v>
      </c>
    </row>
    <row r="20" ht="12.75">
      <c r="B20" t="s">
        <v>88</v>
      </c>
    </row>
    <row r="21" ht="12.75">
      <c r="B21" t="s">
        <v>22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B4" sqref="B4:G22"/>
    </sheetView>
  </sheetViews>
  <sheetFormatPr defaultColWidth="9.140625" defaultRowHeight="12.75"/>
  <sheetData>
    <row r="1" ht="12.75">
      <c r="A1" t="s">
        <v>12</v>
      </c>
    </row>
    <row r="5" ht="12.75">
      <c r="B5" s="1" t="s">
        <v>23</v>
      </c>
    </row>
    <row r="9" ht="12.75">
      <c r="B9" t="s">
        <v>77</v>
      </c>
    </row>
    <row r="14" spans="3:5" ht="12.75">
      <c r="C14" t="s">
        <v>13</v>
      </c>
      <c r="E14" t="s">
        <v>82</v>
      </c>
    </row>
    <row r="15" ht="12.75">
      <c r="G15" t="s">
        <v>0</v>
      </c>
    </row>
    <row r="19" ht="12.75">
      <c r="B19" t="s">
        <v>89</v>
      </c>
    </row>
    <row r="20" ht="12.75">
      <c r="B20" t="s">
        <v>81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88"/>
  <sheetViews>
    <sheetView workbookViewId="0" topLeftCell="A28">
      <selection activeCell="L50" sqref="L50"/>
    </sheetView>
  </sheetViews>
  <sheetFormatPr defaultColWidth="9.140625" defaultRowHeight="12.75" outlineLevelRow="2"/>
  <cols>
    <col min="1" max="1" width="13.8515625" style="0" customWidth="1"/>
    <col min="2" max="3" width="10.140625" style="0" customWidth="1"/>
    <col min="5" max="6" width="3.140625" style="0" customWidth="1"/>
    <col min="7" max="7" width="11.00390625" style="0" customWidth="1"/>
    <col min="12" max="12" width="3.28125" style="0" customWidth="1"/>
    <col min="13" max="13" width="10.28125" style="0" customWidth="1"/>
  </cols>
  <sheetData>
    <row r="1" ht="12.75">
      <c r="A1" t="s">
        <v>24</v>
      </c>
    </row>
    <row r="4" spans="2:3" ht="15.75">
      <c r="B4" s="3" t="s">
        <v>25</v>
      </c>
      <c r="C4" s="3"/>
    </row>
    <row r="5" spans="1:21" ht="13.5" thickBot="1">
      <c r="A5" s="4" t="s">
        <v>26</v>
      </c>
      <c r="B5" s="5"/>
      <c r="C5" s="5"/>
      <c r="D5" s="5"/>
      <c r="E5" s="6"/>
      <c r="F5" s="6"/>
      <c r="G5" s="7" t="s">
        <v>27</v>
      </c>
      <c r="H5" s="5"/>
      <c r="I5" s="5"/>
      <c r="J5" s="5"/>
      <c r="K5" s="5"/>
      <c r="L5" s="6"/>
      <c r="M5" s="8" t="s">
        <v>28</v>
      </c>
      <c r="N5" s="5"/>
      <c r="O5" s="5"/>
      <c r="P5" s="5"/>
      <c r="Q5" s="5"/>
      <c r="R5" s="5"/>
      <c r="S5" s="5"/>
      <c r="T5" s="5"/>
      <c r="U5" s="5"/>
    </row>
    <row r="6" spans="1:15" ht="12.75">
      <c r="A6" s="2" t="s">
        <v>29</v>
      </c>
      <c r="B6">
        <v>65</v>
      </c>
      <c r="D6">
        <f>B6+B11</f>
        <v>65.00001</v>
      </c>
      <c r="E6" s="9"/>
      <c r="F6" s="9"/>
      <c r="G6" s="2" t="s">
        <v>29</v>
      </c>
      <c r="H6">
        <v>0.75</v>
      </c>
      <c r="K6">
        <f>H6+H12</f>
        <v>0.7501</v>
      </c>
      <c r="L6" s="9"/>
      <c r="M6" s="2" t="s">
        <v>30</v>
      </c>
      <c r="N6">
        <v>525</v>
      </c>
      <c r="O6">
        <f>N6+N11</f>
        <v>525.0001</v>
      </c>
    </row>
    <row r="7" spans="1:15" ht="12.75">
      <c r="A7" s="2" t="s">
        <v>31</v>
      </c>
      <c r="B7">
        <v>65</v>
      </c>
      <c r="D7">
        <f>B7</f>
        <v>65</v>
      </c>
      <c r="E7" s="9"/>
      <c r="F7" s="9"/>
      <c r="G7" s="2" t="s">
        <v>32</v>
      </c>
      <c r="H7">
        <v>0.75</v>
      </c>
      <c r="K7">
        <f>H7</f>
        <v>0.75</v>
      </c>
      <c r="L7" s="9"/>
      <c r="M7" s="2" t="s">
        <v>32</v>
      </c>
      <c r="N7">
        <v>525</v>
      </c>
      <c r="O7">
        <f>N7</f>
        <v>525</v>
      </c>
    </row>
    <row r="8" spans="1:15" ht="12.75">
      <c r="A8" s="2" t="s">
        <v>33</v>
      </c>
      <c r="B8">
        <v>0</v>
      </c>
      <c r="D8">
        <f>B8</f>
        <v>0</v>
      </c>
      <c r="E8" s="9"/>
      <c r="F8" s="9"/>
      <c r="G8" s="2" t="s">
        <v>34</v>
      </c>
      <c r="H8">
        <v>0.07</v>
      </c>
      <c r="K8">
        <f>H8</f>
        <v>0.07</v>
      </c>
      <c r="L8" s="9"/>
      <c r="M8" s="2" t="s">
        <v>33</v>
      </c>
      <c r="N8">
        <v>0.06</v>
      </c>
      <c r="O8">
        <f>N8</f>
        <v>0.06</v>
      </c>
    </row>
    <row r="9" spans="1:15" ht="12.75">
      <c r="A9" s="2" t="s">
        <v>35</v>
      </c>
      <c r="B9">
        <v>0.08</v>
      </c>
      <c r="D9">
        <f>B9</f>
        <v>0.08</v>
      </c>
      <c r="E9" s="9"/>
      <c r="F9" s="9"/>
      <c r="G9" s="2" t="s">
        <v>35</v>
      </c>
      <c r="H9">
        <v>0.75</v>
      </c>
      <c r="K9">
        <f>H9</f>
        <v>0.75</v>
      </c>
      <c r="L9" s="9"/>
      <c r="M9" s="2" t="s">
        <v>35</v>
      </c>
      <c r="N9">
        <f>5/12</f>
        <v>0.4166666666666667</v>
      </c>
      <c r="O9">
        <f>N9</f>
        <v>0.4166666666666667</v>
      </c>
    </row>
    <row r="10" spans="1:15" ht="12.75">
      <c r="A10" s="2" t="s">
        <v>36</v>
      </c>
      <c r="B10">
        <v>0.317</v>
      </c>
      <c r="D10">
        <f>B10</f>
        <v>0.317</v>
      </c>
      <c r="E10" s="9"/>
      <c r="F10" s="9"/>
      <c r="G10" s="2" t="s">
        <v>36</v>
      </c>
      <c r="H10">
        <v>0.04</v>
      </c>
      <c r="K10">
        <f>H10</f>
        <v>0.04</v>
      </c>
      <c r="L10" s="9"/>
      <c r="M10" s="2" t="s">
        <v>36</v>
      </c>
      <c r="N10">
        <v>0.151739</v>
      </c>
      <c r="O10">
        <f>N10</f>
        <v>0.151739</v>
      </c>
    </row>
    <row r="11" spans="1:14" ht="12.75">
      <c r="A11" s="2" t="s">
        <v>37</v>
      </c>
      <c r="B11">
        <v>1E-05</v>
      </c>
      <c r="E11" s="9"/>
      <c r="F11" s="9"/>
      <c r="G11" s="2" t="s">
        <v>38</v>
      </c>
      <c r="H11">
        <v>0.09</v>
      </c>
      <c r="K11">
        <f>H11</f>
        <v>0.09</v>
      </c>
      <c r="L11" s="9"/>
      <c r="M11" s="2" t="s">
        <v>37</v>
      </c>
      <c r="N11">
        <v>0.0001</v>
      </c>
    </row>
    <row r="12" spans="1:13" ht="12.75">
      <c r="A12" s="2" t="s">
        <v>39</v>
      </c>
      <c r="B12">
        <v>0</v>
      </c>
      <c r="E12" s="9"/>
      <c r="F12" s="9"/>
      <c r="G12" s="2" t="s">
        <v>37</v>
      </c>
      <c r="H12">
        <v>0.0001</v>
      </c>
      <c r="L12" s="9"/>
      <c r="M12" s="2"/>
    </row>
    <row r="13" spans="1:15" ht="12.75">
      <c r="A13" s="2" t="s">
        <v>40</v>
      </c>
      <c r="B13">
        <f>(LN(B6/B7)+B9*(B8-B12+(B10^2)/2))/(B10*SQRT(B9))</f>
        <v>0.044830569927227115</v>
      </c>
      <c r="D13">
        <f>(LN(D6/D7)+D9*(D8-B12+(D10^2)/2))/(D10*SQRT(D9))</f>
        <v>0.044832285789218516</v>
      </c>
      <c r="E13" s="9"/>
      <c r="F13" s="9"/>
      <c r="G13" s="2" t="s">
        <v>40</v>
      </c>
      <c r="H13">
        <f>(LN(H6/H7)+H9*(H8-H11+(H10^2)/2))/(H10*SQRT(H9))</f>
        <v>-0.41569219381653033</v>
      </c>
      <c r="K13">
        <f>(LN(K6/K7)+K9*(K8-K11+(K10^2)/2))/(K10*SQRT(K9))</f>
        <v>-0.41184344859924626</v>
      </c>
      <c r="L13" s="9"/>
      <c r="M13" s="2" t="s">
        <v>40</v>
      </c>
      <c r="N13">
        <f>(LN(N6/N7)+N9*N10^2/2)/(N10*SQRT(N9))</f>
        <v>0.04897355166418061</v>
      </c>
      <c r="O13">
        <f>(LN(O6/O7)+O9*O10^2/2)/(O10*SQRT(O9))</f>
        <v>0.04897549634825765</v>
      </c>
    </row>
    <row r="14" spans="1:13" ht="12.75">
      <c r="A14" s="2"/>
      <c r="E14" s="9"/>
      <c r="F14" s="9"/>
      <c r="G14" s="2"/>
      <c r="L14" s="9"/>
      <c r="M14" s="2"/>
    </row>
    <row r="15" spans="1:15" ht="12.75">
      <c r="A15" s="2" t="s">
        <v>41</v>
      </c>
      <c r="B15">
        <f>B13-B10*SQRT(B9)</f>
        <v>-0.044830569927227115</v>
      </c>
      <c r="D15">
        <f>D13-D10*SQRT(D9)</f>
        <v>-0.044828854065235714</v>
      </c>
      <c r="E15" s="9"/>
      <c r="F15" s="9"/>
      <c r="G15" s="2" t="s">
        <v>41</v>
      </c>
      <c r="H15">
        <f>H13-H10*SQRT(H9)</f>
        <v>-0.4503332099679079</v>
      </c>
      <c r="K15">
        <f>K13-K10*SQRT(K9)</f>
        <v>-0.4464844647506238</v>
      </c>
      <c r="L15" s="9"/>
      <c r="M15" s="2" t="s">
        <v>41</v>
      </c>
      <c r="N15">
        <f>N13-N10*SQRT(N9)</f>
        <v>-0.048973551664180597</v>
      </c>
      <c r="O15">
        <f>O13-O10*SQRT(O9)</f>
        <v>-0.048971606980103555</v>
      </c>
    </row>
    <row r="16" spans="1:13" ht="12.75">
      <c r="A16" s="2"/>
      <c r="E16" s="9"/>
      <c r="F16" s="9"/>
      <c r="G16" s="2"/>
      <c r="L16" s="9"/>
      <c r="M16" s="2"/>
    </row>
    <row r="17" spans="1:15" ht="12.75">
      <c r="A17" s="2" t="s">
        <v>42</v>
      </c>
      <c r="B17">
        <f>NORMSDIST(B13)</f>
        <v>0.5178788859226342</v>
      </c>
      <c r="D17">
        <f>NORMSDIST(D13)</f>
        <v>0.5178795697659144</v>
      </c>
      <c r="E17" s="9"/>
      <c r="F17" s="9"/>
      <c r="G17" s="2" t="s">
        <v>42</v>
      </c>
      <c r="H17">
        <f>NORMSDIST(H13)</f>
        <v>0.33881766513919587</v>
      </c>
      <c r="K17">
        <f>NORMSDIST(K13)</f>
        <v>0.3402271263090054</v>
      </c>
      <c r="L17" s="9"/>
      <c r="M17" s="2" t="s">
        <v>42</v>
      </c>
      <c r="N17">
        <f>NORMSDIST(N13)</f>
        <v>0.5195298804008862</v>
      </c>
      <c r="O17">
        <f>NORMSDIST(O13)</f>
        <v>0.5195306552885605</v>
      </c>
    </row>
    <row r="18" spans="1:15" ht="12.75">
      <c r="A18" s="2" t="s">
        <v>43</v>
      </c>
      <c r="B18">
        <f>NORMSDIST(B15)</f>
        <v>0.4821211140773658</v>
      </c>
      <c r="D18">
        <f>NORMSDIST(D15)</f>
        <v>0.4821217979206991</v>
      </c>
      <c r="E18" s="9"/>
      <c r="F18" s="9"/>
      <c r="G18" s="2" t="s">
        <v>43</v>
      </c>
      <c r="H18">
        <f>NORMSDIST(H15)</f>
        <v>0.3262351188801971</v>
      </c>
      <c r="K18">
        <f>NORMSDIST(K15)</f>
        <v>0.3276236887733479</v>
      </c>
      <c r="L18" s="9"/>
      <c r="M18" s="2" t="s">
        <v>43</v>
      </c>
      <c r="N18">
        <f>NORMSDIST(N15)</f>
        <v>0.4804701195991138</v>
      </c>
      <c r="O18">
        <f>NORMSDIST(O15)</f>
        <v>0.48047089448686175</v>
      </c>
    </row>
    <row r="19" spans="1:20" ht="12.75">
      <c r="A19" s="2"/>
      <c r="E19" s="9"/>
      <c r="F19" s="9"/>
      <c r="G19" s="2"/>
      <c r="L19" s="9"/>
      <c r="M19" s="2"/>
      <c r="P19" s="10"/>
      <c r="Q19" s="10"/>
      <c r="R19" s="10"/>
      <c r="S19" s="10"/>
      <c r="T19" s="10"/>
    </row>
    <row r="20" spans="1:15" ht="12.75">
      <c r="A20" s="2" t="s">
        <v>44</v>
      </c>
      <c r="B20" s="2">
        <f>B6*B17*EXP(-B12*B9)-B7*B18*EXP(-B8*B9)</f>
        <v>2.3242551699424467</v>
      </c>
      <c r="C20" s="2"/>
      <c r="D20" s="2">
        <f>D6*D17*EXP(-B12*D9)-D7*D18*EXP(-D8*D9)</f>
        <v>2.324260348734697</v>
      </c>
      <c r="E20" s="11"/>
      <c r="F20" s="11"/>
      <c r="G20" s="2" t="s">
        <v>44</v>
      </c>
      <c r="H20" s="2">
        <f>H6*H17*EXP(-H11*H9)-H7*H18*EXP(-H8*H9)</f>
        <v>0.00536449620778276</v>
      </c>
      <c r="I20" s="2"/>
      <c r="J20" s="2"/>
      <c r="K20" s="2">
        <f>K6*K17*EXP(-K11*K9)-K7*K18*EXP(-K8*K9)</f>
        <v>0.0053962320929209495</v>
      </c>
      <c r="L20" s="9"/>
      <c r="M20" s="2" t="s">
        <v>44</v>
      </c>
      <c r="N20" s="2">
        <f>N6*N17*EXP(-N8*N9)-N7*N18*EXP(-N8*N9)</f>
        <v>20.000070232497848</v>
      </c>
      <c r="O20" s="2">
        <f>O6*O17*EXP(-O8*O9)-O7*O18*EXP(-O8*O9)</f>
        <v>20.00012090279978</v>
      </c>
    </row>
    <row r="21" spans="1:15" ht="12.75">
      <c r="A21" s="2" t="s">
        <v>45</v>
      </c>
      <c r="B21" s="2">
        <f>B7*EXP(-B8*B9)*NORMSDIST(-B15)-B6*EXP(-$B$12*B9)*NORMSDIST(-B13)</f>
        <v>2.3242551699424467</v>
      </c>
      <c r="C21" s="2"/>
      <c r="D21" s="2">
        <f>D7*EXP(-D8*D9)*NORMSDIST(-D15)-D6*EXP(-$B$12*D9)*NORMSDIST(-D13)</f>
        <v>2.3242503487346937</v>
      </c>
      <c r="E21" s="9"/>
      <c r="F21" s="9"/>
      <c r="G21" s="2" t="s">
        <v>45</v>
      </c>
      <c r="H21" s="2">
        <f>H7*EXP(-H8*H9)*NORMSDIST(-H15)-H6*EXP(-H11*H9)*NORMSDIST(-H13)</f>
        <v>0.015959446537613053</v>
      </c>
      <c r="I21" s="2"/>
      <c r="J21" s="2"/>
      <c r="K21" s="2">
        <f>K7*EXP(-K8*K9)*NORMSDIST(-K15)-K6*EXP(-K11*K9)*NORMSDIST(-K13)</f>
        <v>0.01589770965068965</v>
      </c>
      <c r="L21" s="9"/>
      <c r="M21" s="2" t="s">
        <v>45</v>
      </c>
      <c r="N21" s="2">
        <f>N7*EXP(-N8*N9)*NORMSDIST(-N15)-N6*EXP(-N8*N9)*NORMSDIST(-N13)</f>
        <v>20.00007023249782</v>
      </c>
      <c r="O21" s="2">
        <f>O7*EXP(-O8*O9)*NORMSDIST(-O15)-O6*EXP(-O8*O9)*NORMSDIST(-O13)</f>
        <v>20.000023371808652</v>
      </c>
    </row>
    <row r="22" spans="1:15" ht="13.5" thickBot="1">
      <c r="A22" s="5"/>
      <c r="B22" s="5"/>
      <c r="C22" s="5"/>
      <c r="D22" s="5"/>
      <c r="E22" s="6"/>
      <c r="F22" s="6"/>
      <c r="G22" s="5"/>
      <c r="H22" s="5"/>
      <c r="I22" s="5"/>
      <c r="J22" s="5"/>
      <c r="K22" s="5"/>
      <c r="L22" s="6"/>
      <c r="M22" s="5"/>
      <c r="N22" s="5"/>
      <c r="O22" s="5"/>
    </row>
    <row r="23" spans="1:15" ht="12.75">
      <c r="A23" s="2"/>
      <c r="B23" s="2" t="s">
        <v>46</v>
      </c>
      <c r="C23" s="2"/>
      <c r="D23" s="2" t="s">
        <v>47</v>
      </c>
      <c r="E23" s="9"/>
      <c r="F23" s="9"/>
      <c r="H23" s="2" t="s">
        <v>46</v>
      </c>
      <c r="I23" s="2"/>
      <c r="J23" s="2"/>
      <c r="K23" s="2" t="s">
        <v>47</v>
      </c>
      <c r="L23" s="9"/>
      <c r="N23" s="2" t="s">
        <v>46</v>
      </c>
      <c r="O23" s="2" t="s">
        <v>47</v>
      </c>
    </row>
    <row r="24" spans="5:15" ht="12.75">
      <c r="E24" s="9"/>
      <c r="F24" s="9"/>
      <c r="L24" s="9"/>
      <c r="N24" s="2"/>
      <c r="O24" s="2"/>
    </row>
    <row r="25" spans="1:15" ht="12.75">
      <c r="A25" s="2" t="s">
        <v>48</v>
      </c>
      <c r="B25" s="12">
        <f>(D20-B20)/(D6-B6)</f>
        <v>0.5178792248505125</v>
      </c>
      <c r="C25" s="12"/>
      <c r="D25" s="12">
        <f>(D21-B21)/(D6-B6)</f>
        <v>-0.4821207751494875</v>
      </c>
      <c r="E25" s="9"/>
      <c r="F25" s="9"/>
      <c r="H25" s="13">
        <f>(K20-H20)/(K6-H6)</f>
        <v>0.3173588513819342</v>
      </c>
      <c r="I25" s="13"/>
      <c r="J25" s="13"/>
      <c r="K25" s="13">
        <f>(K21-H21)/(K6-H6)</f>
        <v>-0.6173688692340931</v>
      </c>
      <c r="L25" s="9"/>
      <c r="N25" s="14">
        <f>(O20-N20)/(O6-N6)</f>
        <v>0.5067030194389645</v>
      </c>
      <c r="O25" s="14">
        <f>(O21-N21)/(O6-N6)</f>
        <v>-0.4686068917902371</v>
      </c>
    </row>
    <row r="26" spans="5:12" ht="12.75">
      <c r="E26" s="9"/>
      <c r="F26" s="9"/>
      <c r="L26" s="9"/>
    </row>
    <row r="27" spans="5:12" ht="12.75">
      <c r="E27" s="9"/>
      <c r="F27" s="9"/>
      <c r="L27" s="9"/>
    </row>
    <row r="31" ht="12.75">
      <c r="A31" t="s">
        <v>49</v>
      </c>
    </row>
    <row r="33" spans="1:15" ht="12.75">
      <c r="A33" s="2"/>
      <c r="C33" s="15" t="s">
        <v>50</v>
      </c>
      <c r="D33" t="s">
        <v>51</v>
      </c>
      <c r="G33" t="s">
        <v>52</v>
      </c>
      <c r="H33" t="s">
        <v>53</v>
      </c>
      <c r="I33" t="s">
        <v>54</v>
      </c>
      <c r="O33" t="s">
        <v>55</v>
      </c>
    </row>
    <row r="34" spans="1:15" ht="12.75">
      <c r="A34" s="2" t="s">
        <v>31</v>
      </c>
      <c r="B34">
        <v>55</v>
      </c>
      <c r="C34">
        <f>0</f>
        <v>0</v>
      </c>
      <c r="D34">
        <v>55.5625</v>
      </c>
      <c r="G34">
        <f>D34*H34-$B$34*M61</f>
        <v>2.271548948570505</v>
      </c>
      <c r="H34">
        <f>NORMSDIST(I61)</f>
        <v>0.5628845756233376</v>
      </c>
      <c r="I34">
        <f>$G$34</f>
        <v>2.271548948570505</v>
      </c>
      <c r="O34">
        <v>0.08</v>
      </c>
    </row>
    <row r="35" spans="1:15" ht="12.75">
      <c r="A35" s="2" t="s">
        <v>33</v>
      </c>
      <c r="B35">
        <v>0</v>
      </c>
      <c r="C35">
        <f aca="true" t="shared" si="0" ref="C35:C53">C34+1</f>
        <v>1</v>
      </c>
      <c r="D35">
        <v>55.375</v>
      </c>
      <c r="G35">
        <f aca="true" t="shared" si="1" ref="G35:G53">D35*H35-$B$34*M62</f>
        <v>2.1175945477951785</v>
      </c>
      <c r="H35">
        <f aca="true" t="shared" si="2" ref="H35:H53">NORMSDIST(I62)</f>
        <v>0.5483267949552104</v>
      </c>
      <c r="I35">
        <f aca="true" t="shared" si="3" ref="I35:I52">I34+H34*(D35-D34)</f>
        <v>2.166008090641129</v>
      </c>
      <c r="O35">
        <f aca="true" t="shared" si="4" ref="O35:O53">O34-0.004</f>
        <v>0.076</v>
      </c>
    </row>
    <row r="36" spans="1:20" ht="12.75">
      <c r="A36" s="2"/>
      <c r="C36">
        <f t="shared" si="0"/>
        <v>2</v>
      </c>
      <c r="D36">
        <v>55.4375</v>
      </c>
      <c r="G36">
        <f t="shared" si="1"/>
        <v>2.1009185043682095</v>
      </c>
      <c r="H36">
        <f t="shared" si="2"/>
        <v>0.553952826931313</v>
      </c>
      <c r="I36">
        <f t="shared" si="3"/>
        <v>2.2002785153258295</v>
      </c>
      <c r="O36">
        <f t="shared" si="4"/>
        <v>0.072</v>
      </c>
      <c r="T36" s="16"/>
    </row>
    <row r="37" spans="1:15" ht="12.75">
      <c r="A37" s="2" t="s">
        <v>36</v>
      </c>
      <c r="B37">
        <f>D104/SQRT(1/252)</f>
        <v>0.3171394015255751</v>
      </c>
      <c r="C37">
        <f t="shared" si="0"/>
        <v>3</v>
      </c>
      <c r="D37">
        <v>56.5625</v>
      </c>
      <c r="G37">
        <f t="shared" si="1"/>
        <v>2.7255759628223473</v>
      </c>
      <c r="H37">
        <f t="shared" si="2"/>
        <v>0.6480571658393206</v>
      </c>
      <c r="I37">
        <f t="shared" si="3"/>
        <v>2.823475445623557</v>
      </c>
      <c r="O37">
        <f t="shared" si="4"/>
        <v>0.06799999999999999</v>
      </c>
    </row>
    <row r="38" spans="1:20" ht="12.75">
      <c r="A38" s="2" t="s">
        <v>56</v>
      </c>
      <c r="B38">
        <v>1E-05</v>
      </c>
      <c r="C38">
        <f t="shared" si="0"/>
        <v>4</v>
      </c>
      <c r="D38">
        <v>59.125</v>
      </c>
      <c r="G38">
        <f t="shared" si="1"/>
        <v>4.5830788238405376</v>
      </c>
      <c r="H38">
        <f t="shared" si="2"/>
        <v>0.8267815161089369</v>
      </c>
      <c r="I38">
        <f t="shared" si="3"/>
        <v>4.484121933086816</v>
      </c>
      <c r="O38">
        <f t="shared" si="4"/>
        <v>0.06399999999999999</v>
      </c>
      <c r="T38" s="1"/>
    </row>
    <row r="39" spans="1:15" ht="12.75">
      <c r="A39" s="2" t="s">
        <v>39</v>
      </c>
      <c r="B39">
        <v>0</v>
      </c>
      <c r="C39">
        <f t="shared" si="0"/>
        <v>5</v>
      </c>
      <c r="D39">
        <v>60.3125</v>
      </c>
      <c r="G39">
        <f t="shared" si="1"/>
        <v>5.570172026367452</v>
      </c>
      <c r="H39">
        <f t="shared" si="2"/>
        <v>0.8898617700754877</v>
      </c>
      <c r="I39">
        <f t="shared" si="3"/>
        <v>5.465924983466178</v>
      </c>
      <c r="O39">
        <f t="shared" si="4"/>
        <v>0.059999999999999984</v>
      </c>
    </row>
    <row r="40" spans="1:20" ht="12.75">
      <c r="A40" s="2"/>
      <c r="C40">
        <f t="shared" si="0"/>
        <v>6</v>
      </c>
      <c r="D40">
        <v>61.3125</v>
      </c>
      <c r="G40">
        <f t="shared" si="1"/>
        <v>6.45616269227903</v>
      </c>
      <c r="H40">
        <f t="shared" si="2"/>
        <v>0.9312613509601717</v>
      </c>
      <c r="I40">
        <f t="shared" si="3"/>
        <v>6.355786753541666</v>
      </c>
      <c r="O40">
        <f t="shared" si="4"/>
        <v>0.05599999999999998</v>
      </c>
      <c r="T40" s="1"/>
    </row>
    <row r="41" spans="1:15" ht="12.75">
      <c r="A41" s="2"/>
      <c r="C41">
        <f t="shared" si="0"/>
        <v>7</v>
      </c>
      <c r="D41">
        <v>60.625</v>
      </c>
      <c r="G41">
        <f t="shared" si="1"/>
        <v>5.797025241131138</v>
      </c>
      <c r="H41">
        <f t="shared" si="2"/>
        <v>0.9166078990316106</v>
      </c>
      <c r="I41">
        <f t="shared" si="3"/>
        <v>5.715544574756548</v>
      </c>
      <c r="O41">
        <f t="shared" si="4"/>
        <v>0.05199999999999998</v>
      </c>
    </row>
    <row r="42" spans="1:20" ht="12.75">
      <c r="A42" s="2"/>
      <c r="C42">
        <f t="shared" si="0"/>
        <v>8</v>
      </c>
      <c r="D42">
        <v>62.6875</v>
      </c>
      <c r="G42">
        <f t="shared" si="1"/>
        <v>7.734619584997404</v>
      </c>
      <c r="H42">
        <f t="shared" si="2"/>
        <v>0.9724230212333214</v>
      </c>
      <c r="I42">
        <f t="shared" si="3"/>
        <v>7.606048366509245</v>
      </c>
      <c r="O42">
        <f t="shared" si="4"/>
        <v>0.04799999999999997</v>
      </c>
      <c r="T42" s="1"/>
    </row>
    <row r="43" spans="1:15" ht="12.75">
      <c r="A43" s="2"/>
      <c r="C43">
        <f t="shared" si="0"/>
        <v>9</v>
      </c>
      <c r="D43">
        <v>61.25</v>
      </c>
      <c r="G43">
        <f t="shared" si="1"/>
        <v>6.335981220957407</v>
      </c>
      <c r="H43">
        <f t="shared" si="2"/>
        <v>0.9506498182971478</v>
      </c>
      <c r="I43">
        <f t="shared" si="3"/>
        <v>6.208190273486345</v>
      </c>
      <c r="O43">
        <f t="shared" si="4"/>
        <v>0.04399999999999997</v>
      </c>
    </row>
    <row r="44" spans="1:20" ht="12.75">
      <c r="A44" s="2"/>
      <c r="C44">
        <f t="shared" si="0"/>
        <v>10</v>
      </c>
      <c r="D44">
        <v>63.25</v>
      </c>
      <c r="G44">
        <f t="shared" si="1"/>
        <v>8.268095082409069</v>
      </c>
      <c r="H44">
        <f t="shared" si="2"/>
        <v>0.9872974913934419</v>
      </c>
      <c r="I44">
        <f t="shared" si="3"/>
        <v>8.10948991008064</v>
      </c>
      <c r="O44">
        <f t="shared" si="4"/>
        <v>0.039999999999999966</v>
      </c>
      <c r="T44" s="1"/>
    </row>
    <row r="45" spans="1:15" ht="12.75">
      <c r="A45" s="2"/>
      <c r="C45">
        <f t="shared" si="0"/>
        <v>11</v>
      </c>
      <c r="D45">
        <v>64.1875</v>
      </c>
      <c r="G45">
        <f t="shared" si="1"/>
        <v>9.193304482781556</v>
      </c>
      <c r="H45">
        <f t="shared" si="2"/>
        <v>0.9953015344343494</v>
      </c>
      <c r="I45">
        <f t="shared" si="3"/>
        <v>9.035081308261992</v>
      </c>
      <c r="O45">
        <f t="shared" si="4"/>
        <v>0.03599999999999996</v>
      </c>
    </row>
    <row r="46" spans="1:20" ht="12.75">
      <c r="A46" s="2"/>
      <c r="C46">
        <f t="shared" si="0"/>
        <v>12</v>
      </c>
      <c r="D46">
        <v>64.25</v>
      </c>
      <c r="G46">
        <f t="shared" si="1"/>
        <v>9.253131980438361</v>
      </c>
      <c r="H46">
        <f t="shared" si="2"/>
        <v>0.9971835691311338</v>
      </c>
      <c r="I46">
        <f t="shared" si="3"/>
        <v>9.09728765416414</v>
      </c>
      <c r="O46">
        <f t="shared" si="4"/>
        <v>0.03199999999999996</v>
      </c>
      <c r="T46" s="1"/>
    </row>
    <row r="47" spans="1:15" ht="12.75">
      <c r="A47" s="2"/>
      <c r="B47" s="2"/>
      <c r="C47">
        <f t="shared" si="0"/>
        <v>13</v>
      </c>
      <c r="D47">
        <v>65</v>
      </c>
      <c r="G47">
        <f t="shared" si="1"/>
        <v>10.000711366806605</v>
      </c>
      <c r="H47">
        <f t="shared" si="2"/>
        <v>0.9992493992200346</v>
      </c>
      <c r="I47">
        <f t="shared" si="3"/>
        <v>9.84517533101249</v>
      </c>
      <c r="O47">
        <f t="shared" si="4"/>
        <v>0.02799999999999996</v>
      </c>
    </row>
    <row r="48" spans="1:20" ht="12.75">
      <c r="A48" s="2"/>
      <c r="B48" s="2"/>
      <c r="C48">
        <f t="shared" si="0"/>
        <v>14</v>
      </c>
      <c r="D48">
        <v>63</v>
      </c>
      <c r="G48">
        <f t="shared" si="1"/>
        <v>8.002480578411294</v>
      </c>
      <c r="H48">
        <f t="shared" si="2"/>
        <v>0.9973533466718488</v>
      </c>
      <c r="I48">
        <f t="shared" si="3"/>
        <v>7.84667653257242</v>
      </c>
      <c r="O48">
        <f t="shared" si="4"/>
        <v>0.02399999999999996</v>
      </c>
      <c r="T48" s="1"/>
    </row>
    <row r="49" spans="1:15" ht="13.5" thickBot="1">
      <c r="A49" s="5"/>
      <c r="B49" s="5"/>
      <c r="C49">
        <f t="shared" si="0"/>
        <v>15</v>
      </c>
      <c r="D49">
        <v>64.1875</v>
      </c>
      <c r="G49">
        <f t="shared" si="1"/>
        <v>9.18769398160294</v>
      </c>
      <c r="H49">
        <f t="shared" si="2"/>
        <v>0.9997364694460894</v>
      </c>
      <c r="I49">
        <f t="shared" si="3"/>
        <v>9.031033631745242</v>
      </c>
      <c r="O49">
        <f t="shared" si="4"/>
        <v>0.01999999999999996</v>
      </c>
    </row>
    <row r="50" spans="2:20" ht="12.75">
      <c r="B50" s="2"/>
      <c r="C50">
        <f t="shared" si="0"/>
        <v>16</v>
      </c>
      <c r="D50">
        <v>65.8125</v>
      </c>
      <c r="G50">
        <f t="shared" si="1"/>
        <v>10.812501893481787</v>
      </c>
      <c r="H50">
        <f t="shared" si="2"/>
        <v>0.9999965029703467</v>
      </c>
      <c r="I50">
        <f t="shared" si="3"/>
        <v>10.655605394595137</v>
      </c>
      <c r="O50">
        <f t="shared" si="4"/>
        <v>0.01599999999999996</v>
      </c>
      <c r="T50" s="1"/>
    </row>
    <row r="51" spans="3:15" ht="12.75">
      <c r="C51">
        <f t="shared" si="0"/>
        <v>17</v>
      </c>
      <c r="D51">
        <v>68.25</v>
      </c>
      <c r="G51">
        <f t="shared" si="1"/>
        <v>13.250000000083823</v>
      </c>
      <c r="H51">
        <f t="shared" si="2"/>
        <v>0.9999999997663028</v>
      </c>
      <c r="I51">
        <f t="shared" si="3"/>
        <v>13.093096870585356</v>
      </c>
      <c r="O51">
        <f t="shared" si="4"/>
        <v>0.011999999999999959</v>
      </c>
    </row>
    <row r="52" spans="1:20" ht="12.75">
      <c r="A52" s="2"/>
      <c r="B52" s="12"/>
      <c r="C52">
        <f t="shared" si="0"/>
        <v>18</v>
      </c>
      <c r="D52">
        <v>68.125</v>
      </c>
      <c r="G52">
        <f t="shared" si="1"/>
        <v>13.125000000000014</v>
      </c>
      <c r="H52">
        <f t="shared" si="2"/>
        <v>0.9999999999999795</v>
      </c>
      <c r="I52">
        <f t="shared" si="3"/>
        <v>12.968096870614568</v>
      </c>
      <c r="O52">
        <f t="shared" si="4"/>
        <v>0.007999999999999959</v>
      </c>
      <c r="T52" s="1"/>
    </row>
    <row r="53" spans="3:20" ht="12.75">
      <c r="C53">
        <f t="shared" si="0"/>
        <v>19</v>
      </c>
      <c r="D53">
        <v>68.8125</v>
      </c>
      <c r="G53">
        <f t="shared" si="1"/>
        <v>13.8125</v>
      </c>
      <c r="H53">
        <f t="shared" si="2"/>
        <v>1</v>
      </c>
      <c r="I53">
        <f>I52+H52*(D53-D52)</f>
        <v>13.655596870614554</v>
      </c>
      <c r="O53">
        <f t="shared" si="4"/>
        <v>0.0039999999999999584</v>
      </c>
      <c r="T53" s="1"/>
    </row>
    <row r="54" spans="3:15" ht="12.75" outlineLevel="2">
      <c r="C54" t="s">
        <v>57</v>
      </c>
      <c r="D54">
        <v>4.203426</v>
      </c>
      <c r="O54">
        <v>0</v>
      </c>
    </row>
    <row r="55" spans="3:20" ht="12.75" outlineLevel="1">
      <c r="C55" t="s">
        <v>36</v>
      </c>
      <c r="D55">
        <f>C83/SQRT(1/252)</f>
        <v>0.3171401908848494</v>
      </c>
      <c r="T55" s="1"/>
    </row>
    <row r="56" ht="12.75" outlineLevel="2"/>
    <row r="57" ht="12.75" outlineLevel="1">
      <c r="T57" s="1"/>
    </row>
    <row r="58" ht="12.75" outlineLevel="2"/>
    <row r="59" ht="12.75" outlineLevel="1">
      <c r="T59" s="1"/>
    </row>
    <row r="60" spans="1:15" ht="12.75">
      <c r="A60" t="s">
        <v>58</v>
      </c>
      <c r="B60" t="s">
        <v>59</v>
      </c>
      <c r="C60" t="s">
        <v>60</v>
      </c>
      <c r="I60" t="s">
        <v>61</v>
      </c>
      <c r="J60" t="s">
        <v>62</v>
      </c>
      <c r="K60" t="s">
        <v>42</v>
      </c>
      <c r="M60" t="s">
        <v>43</v>
      </c>
      <c r="N60" t="s">
        <v>46</v>
      </c>
      <c r="O60" t="s">
        <v>63</v>
      </c>
    </row>
    <row r="61" spans="1:20" ht="12.75" outlineLevel="2">
      <c r="A61">
        <v>55.5625</v>
      </c>
      <c r="B61">
        <f aca="true" t="shared" si="5" ref="B61:B80">LN(A61)</f>
        <v>4.017508513274123</v>
      </c>
      <c r="C61">
        <f aca="true" t="shared" si="6" ref="C61:C79">B62-B61</f>
        <v>-0.003380284908823583</v>
      </c>
      <c r="I61">
        <f>(LN(D34/55)+O34*(($D$55^2)/2))/($D$55*SQRT(O34))</f>
        <v>0.15828671943494976</v>
      </c>
      <c r="J61">
        <f>I61-$D$55*SQRT(O34)</f>
        <v>0.06858592761036052</v>
      </c>
      <c r="K61">
        <f>NORMSDIST(I61)</f>
        <v>0.5628845756233376</v>
      </c>
      <c r="M61">
        <f>NORMSDIST(J61)</f>
        <v>0.5273404597182034</v>
      </c>
      <c r="N61">
        <f>D34*K61-55*M61</f>
        <v>2.271548948570505</v>
      </c>
      <c r="O61">
        <f>(N104-N61)/$B$38</f>
        <v>0.07414420615248218</v>
      </c>
      <c r="T61" s="1"/>
    </row>
    <row r="62" spans="1:20" ht="12.75" outlineLevel="1">
      <c r="A62">
        <v>55.375</v>
      </c>
      <c r="B62">
        <f t="shared" si="5"/>
        <v>4.0141282283652995</v>
      </c>
      <c r="C62">
        <f t="shared" si="6"/>
        <v>0.001128031704499044</v>
      </c>
      <c r="I62">
        <f aca="true" t="shared" si="7" ref="I62:I80">(LN(D35/55)+O35*(($D$55^2)/2))/($D$55*SQRT(O35))</f>
        <v>0.12143499949359772</v>
      </c>
      <c r="J62">
        <f aca="true" t="shared" si="8" ref="J62:J80">I62-$D$55*SQRT(O35)</f>
        <v>0.03400548244551846</v>
      </c>
      <c r="K62">
        <f aca="true" t="shared" si="9" ref="K62:K80">NORMSDIST(I62)</f>
        <v>0.5483267949552104</v>
      </c>
      <c r="M62">
        <f aca="true" t="shared" si="10" ref="M62:M80">NORMSDIST(J62)</f>
        <v>0.5135636676881745</v>
      </c>
      <c r="N62">
        <f aca="true" t="shared" si="11" ref="N62:N80">D35*K62-55*M62</f>
        <v>2.1175945477951785</v>
      </c>
      <c r="O62">
        <f aca="true" t="shared" si="12" ref="O62:O80">(N105-N62)/$B$38</f>
        <v>0.07110358630768587</v>
      </c>
      <c r="T62" s="1"/>
    </row>
    <row r="63" spans="1:20" ht="12.75" outlineLevel="2">
      <c r="A63">
        <v>55.4375</v>
      </c>
      <c r="B63">
        <f t="shared" si="5"/>
        <v>4.0152562600697985</v>
      </c>
      <c r="C63">
        <f t="shared" si="6"/>
        <v>0.020089961390346467</v>
      </c>
      <c r="I63">
        <f t="shared" si="7"/>
        <v>0.1356545122888543</v>
      </c>
      <c r="J63">
        <f t="shared" si="8"/>
        <v>0.05055686926296041</v>
      </c>
      <c r="K63">
        <f t="shared" si="9"/>
        <v>0.553952826931313</v>
      </c>
      <c r="M63">
        <f t="shared" si="10"/>
        <v>0.5201607516115718</v>
      </c>
      <c r="N63">
        <f t="shared" si="11"/>
        <v>2.1009185043682095</v>
      </c>
      <c r="O63">
        <f t="shared" si="12"/>
        <v>0.08978820851268664</v>
      </c>
      <c r="T63" s="1"/>
    </row>
    <row r="64" spans="1:20" ht="12.75" outlineLevel="1">
      <c r="A64">
        <v>56.5625</v>
      </c>
      <c r="B64">
        <f t="shared" si="5"/>
        <v>4.035346221460145</v>
      </c>
      <c r="C64">
        <f t="shared" si="6"/>
        <v>0.04430762535195232</v>
      </c>
      <c r="I64">
        <f t="shared" si="7"/>
        <v>0.38008063119696756</v>
      </c>
      <c r="J64">
        <f t="shared" si="8"/>
        <v>0.2973805873888501</v>
      </c>
      <c r="K64">
        <f t="shared" si="9"/>
        <v>0.6480571658393206</v>
      </c>
      <c r="M64">
        <f t="shared" si="10"/>
        <v>0.6169119541811676</v>
      </c>
      <c r="N64">
        <f t="shared" si="11"/>
        <v>2.7255759628223473</v>
      </c>
      <c r="O64">
        <f t="shared" si="12"/>
        <v>0.2159492645148475</v>
      </c>
      <c r="T64" s="1"/>
    </row>
    <row r="65" spans="1:15" ht="12.75" outlineLevel="2">
      <c r="A65">
        <v>59.125</v>
      </c>
      <c r="B65">
        <f t="shared" si="5"/>
        <v>4.079653846812097</v>
      </c>
      <c r="C65">
        <f t="shared" si="6"/>
        <v>0.01988553228710721</v>
      </c>
      <c r="I65">
        <f t="shared" si="7"/>
        <v>0.941522815842379</v>
      </c>
      <c r="J65">
        <f t="shared" si="8"/>
        <v>0.8612919885802434</v>
      </c>
      <c r="K65">
        <f t="shared" si="9"/>
        <v>0.8267815161089369</v>
      </c>
      <c r="M65">
        <f t="shared" si="10"/>
        <v>0.8054614239290974</v>
      </c>
      <c r="N65">
        <f t="shared" si="11"/>
        <v>4.5830788238405376</v>
      </c>
      <c r="O65">
        <f t="shared" si="12"/>
        <v>0.5244020485406509</v>
      </c>
    </row>
    <row r="66" spans="1:15" ht="12.75" outlineLevel="1">
      <c r="A66">
        <v>60.3125</v>
      </c>
      <c r="B66">
        <f t="shared" si="5"/>
        <v>4.0995393790992045</v>
      </c>
      <c r="C66">
        <f t="shared" si="6"/>
        <v>0.016444358226377354</v>
      </c>
      <c r="I66">
        <f t="shared" si="7"/>
        <v>1.2257936651949837</v>
      </c>
      <c r="J66">
        <f t="shared" si="8"/>
        <v>1.1481105007353098</v>
      </c>
      <c r="K66">
        <f t="shared" si="9"/>
        <v>0.8898617700754877</v>
      </c>
      <c r="M66">
        <f t="shared" si="10"/>
        <v>0.8745384723874619</v>
      </c>
      <c r="N66">
        <f t="shared" si="11"/>
        <v>5.570172026367452</v>
      </c>
      <c r="O66">
        <f t="shared" si="12"/>
        <v>0.6703873985713926</v>
      </c>
    </row>
    <row r="67" spans="1:15" ht="12.75" outlineLevel="2">
      <c r="A67">
        <v>61.3125</v>
      </c>
      <c r="B67">
        <f t="shared" si="5"/>
        <v>4.115983737325582</v>
      </c>
      <c r="C67">
        <f t="shared" si="6"/>
        <v>-0.01127638806793474</v>
      </c>
      <c r="I67">
        <f t="shared" si="7"/>
        <v>1.4852514223517017</v>
      </c>
      <c r="J67">
        <f t="shared" si="8"/>
        <v>1.4102023554836134</v>
      </c>
      <c r="K67">
        <f t="shared" si="9"/>
        <v>0.9312613509601717</v>
      </c>
      <c r="M67">
        <f t="shared" si="10"/>
        <v>0.9207599797902999</v>
      </c>
      <c r="N67">
        <f t="shared" si="11"/>
        <v>6.45616269227903</v>
      </c>
      <c r="O67">
        <f t="shared" si="12"/>
        <v>0.7796252432967775</v>
      </c>
    </row>
    <row r="68" spans="1:15" ht="12.75" outlineLevel="1">
      <c r="A68">
        <v>60.625</v>
      </c>
      <c r="B68">
        <f t="shared" si="5"/>
        <v>4.104707349257647</v>
      </c>
      <c r="C68">
        <f t="shared" si="6"/>
        <v>0.03345471646450715</v>
      </c>
      <c r="I68">
        <f t="shared" si="7"/>
        <v>1.382611270429971</v>
      </c>
      <c r="J68">
        <f t="shared" si="8"/>
        <v>1.3102921800383398</v>
      </c>
      <c r="K68">
        <f t="shared" si="9"/>
        <v>0.9166078990316106</v>
      </c>
      <c r="M68">
        <f t="shared" si="10"/>
        <v>0.9049514297756409</v>
      </c>
      <c r="N68">
        <f t="shared" si="11"/>
        <v>5.797025241131138</v>
      </c>
      <c r="O68">
        <f t="shared" si="12"/>
        <v>0.7492173757839281</v>
      </c>
    </row>
    <row r="69" spans="1:20" ht="12.75" outlineLevel="2">
      <c r="A69">
        <v>62.6875</v>
      </c>
      <c r="B69">
        <f t="shared" si="5"/>
        <v>4.138162065722154</v>
      </c>
      <c r="C69">
        <f t="shared" si="6"/>
        <v>-0.023198216297317664</v>
      </c>
      <c r="I69">
        <f t="shared" si="7"/>
        <v>1.917660337462236</v>
      </c>
      <c r="J69">
        <f t="shared" si="8"/>
        <v>1.8481784028865855</v>
      </c>
      <c r="K69">
        <f t="shared" si="9"/>
        <v>0.9724230212333214</v>
      </c>
      <c r="M69">
        <f t="shared" si="10"/>
        <v>0.9677117919739351</v>
      </c>
      <c r="N69">
        <f t="shared" si="11"/>
        <v>7.734619584997404</v>
      </c>
      <c r="O69">
        <f t="shared" si="12"/>
        <v>0.9036452617294798</v>
      </c>
      <c r="T69" s="1"/>
    </row>
    <row r="70" spans="1:20" ht="12.75" outlineLevel="1">
      <c r="A70">
        <v>61.25</v>
      </c>
      <c r="B70">
        <f t="shared" si="5"/>
        <v>4.114963849424837</v>
      </c>
      <c r="C70">
        <f t="shared" si="6"/>
        <v>0.03213127818279293</v>
      </c>
      <c r="I70">
        <f t="shared" si="7"/>
        <v>1.6511869926359797</v>
      </c>
      <c r="J70">
        <f t="shared" si="8"/>
        <v>1.5846631049738995</v>
      </c>
      <c r="K70">
        <f t="shared" si="9"/>
        <v>0.9506498182971478</v>
      </c>
      <c r="M70">
        <f t="shared" si="10"/>
        <v>0.9434785481771436</v>
      </c>
      <c r="N70">
        <f t="shared" si="11"/>
        <v>6.335981220957407</v>
      </c>
      <c r="O70">
        <f t="shared" si="12"/>
        <v>0.8471401770293595</v>
      </c>
      <c r="T70" s="1"/>
    </row>
    <row r="71" spans="1:20" ht="12.75" outlineLevel="2">
      <c r="A71">
        <v>63.25</v>
      </c>
      <c r="B71">
        <f t="shared" si="5"/>
        <v>4.1470951276076295</v>
      </c>
      <c r="C71">
        <f t="shared" si="6"/>
        <v>0.014713360081147542</v>
      </c>
      <c r="I71">
        <f t="shared" si="7"/>
        <v>2.2351865904016694</v>
      </c>
      <c r="J71">
        <f t="shared" si="8"/>
        <v>2.1717585522246994</v>
      </c>
      <c r="K71">
        <f t="shared" si="9"/>
        <v>0.9872974913934419</v>
      </c>
      <c r="M71">
        <f t="shared" si="10"/>
        <v>0.9850631136041115</v>
      </c>
      <c r="N71">
        <f t="shared" si="11"/>
        <v>8.268095082409069</v>
      </c>
      <c r="O71">
        <f t="shared" si="12"/>
        <v>0.9545331785432153</v>
      </c>
      <c r="T71" s="1"/>
    </row>
    <row r="72" spans="1:20" ht="12.75" outlineLevel="1">
      <c r="A72">
        <v>64.1875</v>
      </c>
      <c r="B72">
        <f t="shared" si="5"/>
        <v>4.161808487688777</v>
      </c>
      <c r="C72">
        <f t="shared" si="6"/>
        <v>0.0009732360865521983</v>
      </c>
      <c r="I72">
        <f t="shared" si="7"/>
        <v>2.597267741950269</v>
      </c>
      <c r="J72">
        <f t="shared" si="8"/>
        <v>2.5370946215036674</v>
      </c>
      <c r="K72">
        <f t="shared" si="9"/>
        <v>0.9953015344343494</v>
      </c>
      <c r="M72">
        <f t="shared" si="10"/>
        <v>0.9944111410676955</v>
      </c>
      <c r="N72">
        <f t="shared" si="11"/>
        <v>9.193304482781556</v>
      </c>
      <c r="O72">
        <f t="shared" si="12"/>
        <v>0.9821508001550682</v>
      </c>
      <c r="T72" s="1"/>
    </row>
    <row r="73" spans="1:15" ht="12.75" outlineLevel="2">
      <c r="A73">
        <v>64.25</v>
      </c>
      <c r="B73">
        <f t="shared" si="5"/>
        <v>4.162781723775329</v>
      </c>
      <c r="C73">
        <f t="shared" si="6"/>
        <v>0.011605546120307508</v>
      </c>
      <c r="I73">
        <f t="shared" si="7"/>
        <v>2.7684277619626867</v>
      </c>
      <c r="J73">
        <f t="shared" si="8"/>
        <v>2.711695999945424</v>
      </c>
      <c r="K73">
        <f t="shared" si="9"/>
        <v>0.9971835691311338</v>
      </c>
      <c r="M73">
        <f t="shared" si="10"/>
        <v>0.9966529515679452</v>
      </c>
      <c r="N73">
        <f t="shared" si="11"/>
        <v>9.253131980438361</v>
      </c>
      <c r="O73">
        <f t="shared" si="12"/>
        <v>0.9893428135399062</v>
      </c>
    </row>
    <row r="74" spans="1:15" ht="12.75" outlineLevel="1">
      <c r="A74">
        <v>65</v>
      </c>
      <c r="B74">
        <f t="shared" si="5"/>
        <v>4.174387269895637</v>
      </c>
      <c r="C74">
        <f t="shared" si="6"/>
        <v>-0.031252543504104224</v>
      </c>
      <c r="I74">
        <f t="shared" si="7"/>
        <v>3.1744764186894865</v>
      </c>
      <c r="J74">
        <f t="shared" si="8"/>
        <v>3.1214087145853386</v>
      </c>
      <c r="K74">
        <f t="shared" si="9"/>
        <v>0.9992493992200346</v>
      </c>
      <c r="M74">
        <f t="shared" si="10"/>
        <v>0.9990999924090117</v>
      </c>
      <c r="N74">
        <f t="shared" si="11"/>
        <v>10.000711366806605</v>
      </c>
      <c r="O74">
        <f t="shared" si="12"/>
        <v>0.9970293859851153</v>
      </c>
    </row>
    <row r="75" spans="1:15" ht="12.75" outlineLevel="2">
      <c r="A75">
        <v>63</v>
      </c>
      <c r="B75">
        <f t="shared" si="5"/>
        <v>4.143134726391533</v>
      </c>
      <c r="C75">
        <f t="shared" si="6"/>
        <v>0.018673761297244518</v>
      </c>
      <c r="I75">
        <f t="shared" si="7"/>
        <v>2.7886276635239438</v>
      </c>
      <c r="J75">
        <f t="shared" si="8"/>
        <v>2.7394965164155414</v>
      </c>
      <c r="K75">
        <f t="shared" si="9"/>
        <v>0.9973533466718488</v>
      </c>
      <c r="M75">
        <f t="shared" si="10"/>
        <v>0.9969232774893669</v>
      </c>
      <c r="N75">
        <f t="shared" si="11"/>
        <v>8.002480578411294</v>
      </c>
      <c r="O75">
        <f t="shared" si="12"/>
        <v>0.991058628585506</v>
      </c>
    </row>
    <row r="76" spans="1:15" ht="12.75" outlineLevel="1">
      <c r="A76">
        <v>64.1875</v>
      </c>
      <c r="B76">
        <f t="shared" si="5"/>
        <v>4.161808487688777</v>
      </c>
      <c r="C76">
        <f t="shared" si="6"/>
        <v>0.025001302205416742</v>
      </c>
      <c r="I76">
        <f t="shared" si="7"/>
        <v>3.466660177695994</v>
      </c>
      <c r="J76">
        <f t="shared" si="8"/>
        <v>3.421809781783699</v>
      </c>
      <c r="K76">
        <f t="shared" si="9"/>
        <v>0.9997364694460894</v>
      </c>
      <c r="M76">
        <f t="shared" si="10"/>
        <v>0.9996889209266896</v>
      </c>
      <c r="N76">
        <f t="shared" si="11"/>
        <v>9.18769398160294</v>
      </c>
      <c r="O76">
        <f t="shared" si="12"/>
        <v>0.9990343663446309</v>
      </c>
    </row>
    <row r="77" spans="1:20" ht="12.75" outlineLevel="2">
      <c r="A77">
        <v>65.8125</v>
      </c>
      <c r="B77">
        <f t="shared" si="5"/>
        <v>4.186809789894194</v>
      </c>
      <c r="C77">
        <f t="shared" si="6"/>
        <v>0.036367644170875124</v>
      </c>
      <c r="I77">
        <f t="shared" si="7"/>
        <v>4.494063791168259</v>
      </c>
      <c r="J77">
        <f t="shared" si="8"/>
        <v>4.453948377537191</v>
      </c>
      <c r="K77">
        <f t="shared" si="9"/>
        <v>0.9999965029703467</v>
      </c>
      <c r="M77">
        <f t="shared" si="10"/>
        <v>0.9999957810591665</v>
      </c>
      <c r="N77">
        <f t="shared" si="11"/>
        <v>10.812501893481787</v>
      </c>
      <c r="O77">
        <f t="shared" si="12"/>
        <v>0.9999857248033094</v>
      </c>
      <c r="T77" s="1"/>
    </row>
    <row r="78" spans="1:20" ht="12.75" outlineLevel="1">
      <c r="A78">
        <v>68.25</v>
      </c>
      <c r="B78">
        <f t="shared" si="5"/>
        <v>4.223177434065069</v>
      </c>
      <c r="C78">
        <f t="shared" si="6"/>
        <v>-0.0018331810816611949</v>
      </c>
      <c r="I78">
        <f t="shared" si="7"/>
        <v>6.230330734415047</v>
      </c>
      <c r="J78">
        <f t="shared" si="8"/>
        <v>6.195589767127222</v>
      </c>
      <c r="K78">
        <f t="shared" si="9"/>
        <v>0.9999999997663028</v>
      </c>
      <c r="M78">
        <f t="shared" si="10"/>
        <v>0.999999999708479</v>
      </c>
      <c r="N78">
        <f t="shared" si="11"/>
        <v>13.250000000083823</v>
      </c>
      <c r="O78">
        <f t="shared" si="12"/>
        <v>1.0000000003174137</v>
      </c>
      <c r="T78" s="1"/>
    </row>
    <row r="79" spans="1:20" ht="12.75" outlineLevel="2">
      <c r="A79">
        <v>68.125</v>
      </c>
      <c r="B79">
        <f t="shared" si="5"/>
        <v>4.221344252983408</v>
      </c>
      <c r="C79">
        <f t="shared" si="6"/>
        <v>0.010041161499491302</v>
      </c>
      <c r="I79">
        <f t="shared" si="7"/>
        <v>7.558847873908551</v>
      </c>
      <c r="J79">
        <f t="shared" si="8"/>
        <v>7.53048199289992</v>
      </c>
      <c r="K79">
        <f t="shared" si="9"/>
        <v>0.9999999999999795</v>
      </c>
      <c r="M79">
        <f t="shared" si="10"/>
        <v>0.9999999999999745</v>
      </c>
      <c r="N79">
        <f t="shared" si="11"/>
        <v>13.125000000000014</v>
      </c>
      <c r="O79">
        <f t="shared" si="12"/>
        <v>1.0000000003174137</v>
      </c>
      <c r="T79" s="1"/>
    </row>
    <row r="80" spans="1:20" ht="12.75" outlineLevel="1">
      <c r="A80">
        <v>68.8125</v>
      </c>
      <c r="B80">
        <f t="shared" si="5"/>
        <v>4.231385414482899</v>
      </c>
      <c r="I80">
        <f t="shared" si="7"/>
        <v>11.180409959831634</v>
      </c>
      <c r="J80">
        <f t="shared" si="8"/>
        <v>11.1603522530161</v>
      </c>
      <c r="K80">
        <f t="shared" si="9"/>
        <v>1</v>
      </c>
      <c r="M80">
        <f t="shared" si="10"/>
        <v>1</v>
      </c>
      <c r="N80">
        <f t="shared" si="11"/>
        <v>13.8125</v>
      </c>
      <c r="O80">
        <f t="shared" si="12"/>
        <v>1.0000000003174137</v>
      </c>
      <c r="T80" s="1"/>
    </row>
    <row r="81" ht="12.75" outlineLevel="2"/>
    <row r="82" ht="12.75" outlineLevel="1"/>
    <row r="83" spans="2:3" ht="12.75" outlineLevel="2">
      <c r="B83" t="s">
        <v>57</v>
      </c>
      <c r="C83">
        <f>STDEV(C61:C79)</f>
        <v>0.019977954186306306</v>
      </c>
    </row>
    <row r="84" ht="12.75" outlineLevel="1"/>
    <row r="85" ht="12.75" outlineLevel="2">
      <c r="T85" s="1"/>
    </row>
    <row r="86" ht="12.75" outlineLevel="1">
      <c r="T86" s="1"/>
    </row>
    <row r="87" ht="12.75" outlineLevel="2">
      <c r="T87" s="1"/>
    </row>
    <row r="88" ht="12.75" outlineLevel="1">
      <c r="T88" s="1"/>
    </row>
    <row r="89" ht="12.75" outlineLevel="2"/>
    <row r="90" ht="12.75" outlineLevel="1"/>
    <row r="91" ht="12.75" outlineLevel="2"/>
    <row r="92" ht="12.75" outlineLevel="1"/>
    <row r="93" ht="12.75" outlineLevel="2">
      <c r="T93" s="1"/>
    </row>
    <row r="94" ht="12.75" outlineLevel="1">
      <c r="T94" s="1"/>
    </row>
    <row r="95" ht="12.75" outlineLevel="2">
      <c r="T95" s="1"/>
    </row>
    <row r="96" ht="12.75" outlineLevel="1">
      <c r="T96" s="1"/>
    </row>
    <row r="97" ht="12.75" outlineLevel="2"/>
    <row r="98" ht="12.75" outlineLevel="1"/>
    <row r="99" ht="12.75" outlineLevel="1"/>
    <row r="100" ht="12.75" outlineLevel="1"/>
    <row r="101" ht="12.75" outlineLevel="2">
      <c r="T101" s="1"/>
    </row>
    <row r="102" spans="1:20" ht="12.75" outlineLevel="1">
      <c r="A102" t="s">
        <v>64</v>
      </c>
      <c r="B102">
        <v>0.0112567</v>
      </c>
      <c r="T102" s="1"/>
    </row>
    <row r="103" spans="1:14" ht="12.75" outlineLevel="2">
      <c r="A103" t="s">
        <v>65</v>
      </c>
      <c r="C103" s="17">
        <v>0.0071841</v>
      </c>
      <c r="I103" t="s">
        <v>66</v>
      </c>
      <c r="J103" t="s">
        <v>67</v>
      </c>
      <c r="K103" t="s">
        <v>68</v>
      </c>
      <c r="M103" t="s">
        <v>69</v>
      </c>
      <c r="N103" t="s">
        <v>70</v>
      </c>
    </row>
    <row r="104" spans="1:14" ht="12.75" outlineLevel="1">
      <c r="A104" t="s">
        <v>71</v>
      </c>
      <c r="C104" s="17"/>
      <c r="D104">
        <f>SQRT(C103/18)</f>
        <v>0.019977904461345956</v>
      </c>
      <c r="I104">
        <f aca="true" t="shared" si="13" ref="I104:I123">(LN((D34+$B$38)/$B$34)+O34*(($D$55^2)/2))/($D$55*SQRT(O34))</f>
        <v>0.15828872585521633</v>
      </c>
      <c r="J104">
        <f aca="true" t="shared" si="14" ref="J104:J123">I104-$B$37*SQRT(O34)</f>
        <v>0.06858815729514534</v>
      </c>
      <c r="K104">
        <f aca="true" t="shared" si="15" ref="K104:K123">NORMSDIST(I104)</f>
        <v>0.5628853661024307</v>
      </c>
      <c r="M104">
        <f aca="true" t="shared" si="16" ref="M104:M123">NORMSDIST(J104)</f>
        <v>0.5273413471437709</v>
      </c>
      <c r="N104">
        <f aca="true" t="shared" si="17" ref="N104:N123">(D34+$B$38)*K104-$B$34*M104</f>
        <v>2.2715496900125665</v>
      </c>
    </row>
    <row r="105" spans="2:20" ht="12.75" outlineLevel="2">
      <c r="B105" s="17"/>
      <c r="I105">
        <f t="shared" si="13"/>
        <v>0.1214370650075942</v>
      </c>
      <c r="J105">
        <f t="shared" si="14"/>
        <v>0.03400776557084932</v>
      </c>
      <c r="K105">
        <f t="shared" si="15"/>
        <v>0.5483276129209982</v>
      </c>
      <c r="M105">
        <f t="shared" si="16"/>
        <v>0.5135645779990067</v>
      </c>
      <c r="N105">
        <f t="shared" si="17"/>
        <v>2.1175952588310416</v>
      </c>
      <c r="T105" s="1"/>
    </row>
    <row r="106" spans="2:20" ht="12.75" outlineLevel="1">
      <c r="B106" s="17"/>
      <c r="I106">
        <f t="shared" si="13"/>
        <v>0.13565663201029293</v>
      </c>
      <c r="J106">
        <f t="shared" si="14"/>
        <v>0.05055920079171855</v>
      </c>
      <c r="K106">
        <f t="shared" si="15"/>
        <v>0.5539536648307317</v>
      </c>
      <c r="M106">
        <f t="shared" si="16"/>
        <v>0.520161680569819</v>
      </c>
      <c r="N106">
        <f t="shared" si="17"/>
        <v>2.1009194022502946</v>
      </c>
      <c r="T106" s="1"/>
    </row>
    <row r="107" spans="9:14" ht="12.75" outlineLevel="2">
      <c r="I107">
        <f t="shared" si="13"/>
        <v>0.3800827689898463</v>
      </c>
      <c r="J107">
        <f t="shared" si="14"/>
        <v>0.297382931021444</v>
      </c>
      <c r="K107">
        <f t="shared" si="15"/>
        <v>0.6480579592655509</v>
      </c>
      <c r="M107">
        <f t="shared" si="16"/>
        <v>0.6169128487131331</v>
      </c>
      <c r="N107">
        <f t="shared" si="17"/>
        <v>2.7255781223149924</v>
      </c>
    </row>
    <row r="108" spans="9:14" ht="12.75" outlineLevel="1">
      <c r="I108">
        <f t="shared" si="13"/>
        <v>0.9415249239245699</v>
      </c>
      <c r="J108">
        <f t="shared" si="14"/>
        <v>0.8612942963562902</v>
      </c>
      <c r="K108">
        <f t="shared" si="15"/>
        <v>0.8267820559961273</v>
      </c>
      <c r="M108">
        <f t="shared" si="16"/>
        <v>0.8054620592860102</v>
      </c>
      <c r="N108">
        <f t="shared" si="17"/>
        <v>4.583084067861023</v>
      </c>
    </row>
    <row r="109" spans="9:20" ht="12.75" outlineLevel="2">
      <c r="I109">
        <f t="shared" si="13"/>
        <v>1.2257957995454087</v>
      </c>
      <c r="J109">
        <f t="shared" si="14"/>
        <v>1.1481128284384796</v>
      </c>
      <c r="K109">
        <f t="shared" si="15"/>
        <v>0.8898621717701781</v>
      </c>
      <c r="M109">
        <f t="shared" si="16"/>
        <v>0.8745389527867118</v>
      </c>
      <c r="N109">
        <f t="shared" si="17"/>
        <v>5.570178730241437</v>
      </c>
      <c r="T109" s="1"/>
    </row>
    <row r="110" spans="9:20" ht="12.75" outlineLevel="1">
      <c r="I110">
        <f t="shared" si="13"/>
        <v>1.4852535955814596</v>
      </c>
      <c r="J110">
        <f t="shared" si="14"/>
        <v>1.410204715509869</v>
      </c>
      <c r="K110">
        <f t="shared" si="15"/>
        <v>0.9312616386968456</v>
      </c>
      <c r="M110">
        <f t="shared" si="16"/>
        <v>0.9207603281215504</v>
      </c>
      <c r="N110">
        <f t="shared" si="17"/>
        <v>6.456170488531463</v>
      </c>
      <c r="T110" s="1"/>
    </row>
    <row r="111" spans="9:20" ht="12.75" outlineLevel="2">
      <c r="I111">
        <f t="shared" si="13"/>
        <v>1.3826135512722648</v>
      </c>
      <c r="J111">
        <f t="shared" si="14"/>
        <v>1.3102946408822431</v>
      </c>
      <c r="K111">
        <f t="shared" si="15"/>
        <v>0.9166082488989848</v>
      </c>
      <c r="M111">
        <f t="shared" si="16"/>
        <v>0.9049518458596101</v>
      </c>
      <c r="N111">
        <f t="shared" si="17"/>
        <v>5.797032733304896</v>
      </c>
      <c r="R111" s="1"/>
      <c r="S111" s="1"/>
      <c r="T111" s="1"/>
    </row>
    <row r="112" spans="9:20" ht="12.75" outlineLevel="1">
      <c r="I112">
        <f t="shared" si="13"/>
        <v>1.9176626333312843</v>
      </c>
      <c r="J112">
        <f t="shared" si="14"/>
        <v>1.848180871695586</v>
      </c>
      <c r="K112">
        <f t="shared" si="15"/>
        <v>0.9724231668847654</v>
      </c>
      <c r="M112">
        <f t="shared" si="16"/>
        <v>0.9677119704885523</v>
      </c>
      <c r="N112">
        <f t="shared" si="17"/>
        <v>7.734628621450021</v>
      </c>
      <c r="R112" s="1"/>
      <c r="S112" s="1"/>
      <c r="T112" s="1"/>
    </row>
    <row r="113" spans="9:20" ht="12.75" outlineLevel="2">
      <c r="I113">
        <f t="shared" si="13"/>
        <v>1.6511894468715747</v>
      </c>
      <c r="J113">
        <f t="shared" si="14"/>
        <v>1.5846657247868927</v>
      </c>
      <c r="K113">
        <f t="shared" si="15"/>
        <v>0.9506500687883138</v>
      </c>
      <c r="M113">
        <f t="shared" si="16"/>
        <v>0.9434788459531952</v>
      </c>
      <c r="N113">
        <f t="shared" si="17"/>
        <v>6.335989692359178</v>
      </c>
      <c r="R113" s="1"/>
      <c r="S113" s="1"/>
      <c r="T113" s="1"/>
    </row>
    <row r="114" spans="9:20" ht="12.75" outlineLevel="1">
      <c r="I114">
        <f t="shared" si="13"/>
        <v>2.2351890830336196</v>
      </c>
      <c r="J114">
        <f t="shared" si="14"/>
        <v>2.1717612027285047</v>
      </c>
      <c r="K114">
        <f t="shared" si="15"/>
        <v>0.9872975731803943</v>
      </c>
      <c r="M114">
        <f t="shared" si="16"/>
        <v>0.9850632136162695</v>
      </c>
      <c r="N114">
        <f t="shared" si="17"/>
        <v>8.268104627740854</v>
      </c>
      <c r="R114" s="1"/>
      <c r="S114" s="1"/>
      <c r="T114" s="1"/>
    </row>
    <row r="115" spans="9:20" ht="12.75" outlineLevel="2">
      <c r="I115">
        <f t="shared" si="13"/>
        <v>2.5972703310392222</v>
      </c>
      <c r="J115">
        <f t="shared" si="14"/>
        <v>2.5370973603630125</v>
      </c>
      <c r="K115">
        <f t="shared" si="15"/>
        <v>0.9953015698518721</v>
      </c>
      <c r="M115">
        <f t="shared" si="16"/>
        <v>0.9944111847926035</v>
      </c>
      <c r="N115">
        <f t="shared" si="17"/>
        <v>9.193314304289558</v>
      </c>
      <c r="R115" s="1"/>
      <c r="S115" s="1"/>
      <c r="T115" s="1"/>
    </row>
    <row r="116" spans="9:20" ht="12.75" outlineLevel="1">
      <c r="I116">
        <f t="shared" si="13"/>
        <v>2.7684305054348743</v>
      </c>
      <c r="J116">
        <f t="shared" si="14"/>
        <v>2.7116988846224914</v>
      </c>
      <c r="K116">
        <f t="shared" si="15"/>
        <v>0.9971835928419027</v>
      </c>
      <c r="M116">
        <f t="shared" si="16"/>
        <v>0.9966529806920306</v>
      </c>
      <c r="N116">
        <f t="shared" si="17"/>
        <v>9.253141873866497</v>
      </c>
      <c r="R116" s="1"/>
      <c r="S116" s="1"/>
      <c r="T116" s="1"/>
    </row>
    <row r="117" spans="9:14" ht="12.75" outlineLevel="2">
      <c r="I117">
        <f t="shared" si="13"/>
        <v>3.174479317743528</v>
      </c>
      <c r="J117">
        <f t="shared" si="14"/>
        <v>3.1214117457244503</v>
      </c>
      <c r="K117">
        <f t="shared" si="15"/>
        <v>0.9992494067174892</v>
      </c>
      <c r="M117">
        <f t="shared" si="16"/>
        <v>0.9991000016732801</v>
      </c>
      <c r="N117">
        <f t="shared" si="17"/>
        <v>10.000721337100465</v>
      </c>
    </row>
    <row r="118" spans="9:14" ht="12.75" outlineLevel="1">
      <c r="I118">
        <f t="shared" si="13"/>
        <v>2.7886308942676874</v>
      </c>
      <c r="J118">
        <f t="shared" si="14"/>
        <v>2.739499869446298</v>
      </c>
      <c r="K118">
        <f t="shared" si="15"/>
        <v>0.9973533730699246</v>
      </c>
      <c r="M118">
        <f t="shared" si="16"/>
        <v>0.9969233088716618</v>
      </c>
      <c r="N118">
        <f t="shared" si="17"/>
        <v>8.00249048899758</v>
      </c>
    </row>
    <row r="119" spans="9:14" ht="12.75">
      <c r="I119">
        <f t="shared" si="13"/>
        <v>3.466663651323333</v>
      </c>
      <c r="J119">
        <f t="shared" si="14"/>
        <v>3.4218133670432977</v>
      </c>
      <c r="K119">
        <f t="shared" si="15"/>
        <v>0.9997364728509983</v>
      </c>
      <c r="M119">
        <f t="shared" si="16"/>
        <v>0.9996889250280289</v>
      </c>
      <c r="N119">
        <f t="shared" si="17"/>
        <v>9.187703971946604</v>
      </c>
    </row>
    <row r="120" spans="9:14" ht="12.75">
      <c r="I120">
        <f t="shared" si="13"/>
        <v>4.494067578909512</v>
      </c>
      <c r="J120">
        <f t="shared" si="14"/>
        <v>4.453952265125372</v>
      </c>
      <c r="K120">
        <f t="shared" si="15"/>
        <v>0.9999965030325687</v>
      </c>
      <c r="M120">
        <f t="shared" si="16"/>
        <v>0.9999957811355805</v>
      </c>
      <c r="N120">
        <f t="shared" si="17"/>
        <v>10.812511893339035</v>
      </c>
    </row>
    <row r="121" spans="9:14" ht="12.75">
      <c r="I121">
        <f t="shared" si="13"/>
        <v>6.230334951918106</v>
      </c>
      <c r="J121">
        <f t="shared" si="14"/>
        <v>6.195594071100257</v>
      </c>
      <c r="K121">
        <f t="shared" si="15"/>
        <v>0.9999999997663092</v>
      </c>
      <c r="M121">
        <f t="shared" si="16"/>
        <v>0.999999999708487</v>
      </c>
      <c r="N121">
        <f t="shared" si="17"/>
        <v>13.250010000083826</v>
      </c>
    </row>
    <row r="122" spans="9:14" ht="12.75">
      <c r="I122">
        <f t="shared" si="13"/>
        <v>7.558853048751532</v>
      </c>
      <c r="J122">
        <f t="shared" si="14"/>
        <v>7.530487238345341</v>
      </c>
      <c r="K122">
        <f t="shared" si="15"/>
        <v>0.9999999999999795</v>
      </c>
      <c r="M122">
        <f t="shared" si="16"/>
        <v>0.9999999999999745</v>
      </c>
      <c r="N122">
        <f t="shared" si="17"/>
        <v>13.125010000000017</v>
      </c>
    </row>
    <row r="123" spans="9:14" ht="12.75">
      <c r="I123">
        <f t="shared" si="13"/>
        <v>11.180417205047897</v>
      </c>
      <c r="J123">
        <f t="shared" si="14"/>
        <v>11.160359548155828</v>
      </c>
      <c r="K123">
        <f t="shared" si="15"/>
        <v>1</v>
      </c>
      <c r="M123">
        <f t="shared" si="16"/>
        <v>1</v>
      </c>
      <c r="N123">
        <f t="shared" si="17"/>
        <v>13.812510000000003</v>
      </c>
    </row>
    <row r="132" ht="12.75">
      <c r="A132" t="s">
        <v>72</v>
      </c>
    </row>
    <row r="140" ht="12.75" outlineLevel="2"/>
    <row r="141" ht="12.75" outlineLevel="1"/>
    <row r="142" ht="12.75" outlineLevel="2"/>
    <row r="143" ht="12.75" outlineLevel="1"/>
    <row r="145" ht="12.75" outlineLevel="1"/>
    <row r="188" spans="2:3" ht="12.75">
      <c r="B188" s="17"/>
      <c r="C188" s="17"/>
    </row>
  </sheetData>
  <printOptions gridLines="1"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2" sqref="A2:G30"/>
    </sheetView>
  </sheetViews>
  <sheetFormatPr defaultColWidth="9.140625" defaultRowHeight="12.75"/>
  <cols>
    <col min="3" max="3" width="10.7109375" style="0" bestFit="1" customWidth="1"/>
    <col min="4" max="6" width="12.00390625" style="0" bestFit="1" customWidth="1"/>
  </cols>
  <sheetData>
    <row r="1" ht="12.75">
      <c r="A1" t="s">
        <v>73</v>
      </c>
    </row>
    <row r="3" ht="12.75">
      <c r="C3" s="1" t="s">
        <v>74</v>
      </c>
    </row>
    <row r="5" spans="2:6" ht="13.5" thickBot="1">
      <c r="B5" s="18" t="s">
        <v>50</v>
      </c>
      <c r="C5" s="18" t="s">
        <v>51</v>
      </c>
      <c r="D5" s="18" t="s">
        <v>52</v>
      </c>
      <c r="E5" s="18" t="s">
        <v>53</v>
      </c>
      <c r="F5" s="18" t="s">
        <v>75</v>
      </c>
    </row>
    <row r="6" spans="2:6" ht="12.75">
      <c r="B6" s="19">
        <v>0</v>
      </c>
      <c r="C6" s="20">
        <v>55.5625</v>
      </c>
      <c r="D6" s="20">
        <v>2.2715440612417908</v>
      </c>
      <c r="E6" s="20">
        <v>0.5628763386056335</v>
      </c>
      <c r="F6" s="20">
        <v>2.2715440612417908</v>
      </c>
    </row>
    <row r="7" spans="2:10" ht="12.75">
      <c r="B7" s="19">
        <v>1</v>
      </c>
      <c r="C7" s="20">
        <v>55.375</v>
      </c>
      <c r="D7" s="20">
        <v>2.1175897757460795</v>
      </c>
      <c r="E7" s="20">
        <v>0.5483076932932818</v>
      </c>
      <c r="F7" s="20">
        <v>2.16600474775323</v>
      </c>
      <c r="J7" s="21"/>
    </row>
    <row r="8" spans="2:6" ht="12.75">
      <c r="B8" s="19">
        <v>2</v>
      </c>
      <c r="C8" s="20">
        <v>55.4375</v>
      </c>
      <c r="D8" s="20">
        <v>2.1009138628518187</v>
      </c>
      <c r="E8" s="20">
        <v>0.5539390013353795</v>
      </c>
      <c r="F8" s="20">
        <v>2.2002739785840646</v>
      </c>
    </row>
    <row r="9" spans="2:6" ht="12.75">
      <c r="B9" s="19">
        <v>3</v>
      </c>
      <c r="C9" s="20">
        <v>56.5625</v>
      </c>
      <c r="D9" s="20">
        <v>2.725571641701613</v>
      </c>
      <c r="E9" s="20">
        <v>0.6480632627869909</v>
      </c>
      <c r="F9" s="20">
        <v>2.8234553550863666</v>
      </c>
    </row>
    <row r="10" spans="2:6" ht="12.75">
      <c r="B10" s="19">
        <v>4</v>
      </c>
      <c r="C10" s="20">
        <v>59.125</v>
      </c>
      <c r="D10" s="20">
        <v>4.583075800040284</v>
      </c>
      <c r="E10" s="20">
        <v>0.8267812269480145</v>
      </c>
      <c r="F10" s="20">
        <v>4.484117465978031</v>
      </c>
    </row>
    <row r="11" spans="2:6" ht="12.75">
      <c r="B11" s="19">
        <v>5</v>
      </c>
      <c r="C11" s="20">
        <v>60.3125</v>
      </c>
      <c r="D11" s="20">
        <v>5.570169831625108</v>
      </c>
      <c r="E11" s="20">
        <v>0.8898640302845705</v>
      </c>
      <c r="F11" s="20">
        <v>5.465920172978798</v>
      </c>
    </row>
    <row r="12" spans="2:6" ht="12.75">
      <c r="B12" s="19">
        <v>6</v>
      </c>
      <c r="C12" s="20">
        <v>61.3125</v>
      </c>
      <c r="D12" s="20">
        <v>6.456161175922752</v>
      </c>
      <c r="E12" s="20">
        <v>0.9312631178204355</v>
      </c>
      <c r="F12" s="20">
        <v>6.355784203263369</v>
      </c>
    </row>
    <row r="13" spans="2:6" ht="12.75">
      <c r="B13" s="19">
        <v>7</v>
      </c>
      <c r="C13" s="20">
        <v>60.625</v>
      </c>
      <c r="D13" s="20">
        <v>5.797023567229395</v>
      </c>
      <c r="E13" s="20">
        <v>0.9166101236246503</v>
      </c>
      <c r="F13" s="20">
        <v>5.715540809761819</v>
      </c>
    </row>
    <row r="14" spans="2:6" ht="12.75">
      <c r="B14" s="19">
        <v>8</v>
      </c>
      <c r="C14" s="20">
        <v>62.6875</v>
      </c>
      <c r="D14" s="20">
        <v>7.734618897210993</v>
      </c>
      <c r="E14" s="20">
        <v>0.97242258121355</v>
      </c>
      <c r="F14" s="20">
        <v>7.606049189737661</v>
      </c>
    </row>
    <row r="15" spans="2:6" ht="12.75">
      <c r="B15" s="19">
        <v>9</v>
      </c>
      <c r="C15" s="20">
        <v>61.25</v>
      </c>
      <c r="D15" s="20">
        <v>6.335980185860457</v>
      </c>
      <c r="E15" s="20">
        <v>0.9506505961098809</v>
      </c>
      <c r="F15" s="20">
        <v>6.2081917292431825</v>
      </c>
    </row>
    <row r="16" spans="2:6" ht="12.75">
      <c r="B16" s="19">
        <v>10</v>
      </c>
      <c r="C16" s="20">
        <v>63.25</v>
      </c>
      <c r="D16" s="20">
        <v>8.26809475475598</v>
      </c>
      <c r="E16" s="20">
        <v>0.9872968789181867</v>
      </c>
      <c r="F16" s="20">
        <v>8.109492921462945</v>
      </c>
    </row>
    <row r="17" spans="2:6" ht="12.75">
      <c r="B17" s="19">
        <v>11</v>
      </c>
      <c r="C17" s="20">
        <v>64.1875</v>
      </c>
      <c r="D17" s="20">
        <v>9.193304351272388</v>
      </c>
      <c r="E17" s="20">
        <v>0.9953015108976614</v>
      </c>
      <c r="F17" s="20">
        <v>9.035083745448745</v>
      </c>
    </row>
    <row r="18" spans="2:6" ht="12.75">
      <c r="B18" s="19">
        <v>12</v>
      </c>
      <c r="C18" s="20">
        <v>64.25</v>
      </c>
      <c r="D18" s="20">
        <v>9.253131902032749</v>
      </c>
      <c r="E18" s="20">
        <v>0.997183772710741</v>
      </c>
      <c r="F18" s="20">
        <v>9.097290089879849</v>
      </c>
    </row>
    <row r="19" spans="2:6" ht="12.75">
      <c r="B19" s="19">
        <v>13</v>
      </c>
      <c r="C19" s="20">
        <v>65</v>
      </c>
      <c r="D19" s="20">
        <v>10.000711344611936</v>
      </c>
      <c r="E19" s="20">
        <v>0.999249748190323</v>
      </c>
      <c r="F19" s="20">
        <v>9.845177919412905</v>
      </c>
    </row>
    <row r="20" spans="2:6" ht="12.75">
      <c r="B20" s="19">
        <v>14</v>
      </c>
      <c r="C20" s="20">
        <v>63</v>
      </c>
      <c r="D20" s="20">
        <v>8.002480515465798</v>
      </c>
      <c r="E20" s="20">
        <v>0.9973535767926477</v>
      </c>
      <c r="F20" s="20">
        <v>7.846678423032259</v>
      </c>
    </row>
    <row r="21" spans="2:6" ht="12.75">
      <c r="B21" s="19">
        <v>15</v>
      </c>
      <c r="C21" s="20">
        <v>64.1875</v>
      </c>
      <c r="D21" s="20">
        <v>9.187693974585486</v>
      </c>
      <c r="E21" s="20">
        <v>0.9997367278913315</v>
      </c>
      <c r="F21" s="20">
        <v>9.031035795473528</v>
      </c>
    </row>
    <row r="22" spans="2:6" ht="12.75">
      <c r="B22" s="19">
        <v>16</v>
      </c>
      <c r="C22" s="20">
        <v>65.8125</v>
      </c>
      <c r="D22" s="20">
        <v>10.81250189337431</v>
      </c>
      <c r="E22" s="20">
        <v>0.9999965186580083</v>
      </c>
      <c r="F22" s="20">
        <v>10.655607978296942</v>
      </c>
    </row>
    <row r="23" spans="2:6" ht="12.75">
      <c r="B23" s="19">
        <v>17</v>
      </c>
      <c r="C23" s="20">
        <v>68.25</v>
      </c>
      <c r="D23" s="20">
        <v>13.250000000083816</v>
      </c>
      <c r="E23" s="20">
        <v>1.0000000003174137</v>
      </c>
      <c r="F23" s="20">
        <v>13.093099492525837</v>
      </c>
    </row>
    <row r="24" spans="2:6" ht="12.75">
      <c r="B24" s="19">
        <v>18</v>
      </c>
      <c r="C24" s="20">
        <v>68.125</v>
      </c>
      <c r="D24" s="20">
        <v>13.125</v>
      </c>
      <c r="E24" s="20">
        <v>1.0000000003174137</v>
      </c>
      <c r="F24" s="20">
        <v>12.96809949248616</v>
      </c>
    </row>
    <row r="25" spans="2:6" ht="12.75">
      <c r="B25" s="22">
        <v>19</v>
      </c>
      <c r="C25" s="23">
        <v>68.8125</v>
      </c>
      <c r="D25" s="23">
        <v>13.8125</v>
      </c>
      <c r="E25" s="23">
        <v>1.0000000003174137</v>
      </c>
      <c r="F25" s="23">
        <v>13.655599492704383</v>
      </c>
    </row>
    <row r="27" ht="12.75">
      <c r="B27" s="2" t="s">
        <v>90</v>
      </c>
    </row>
    <row r="28" ht="12.75">
      <c r="B28" t="s">
        <v>76</v>
      </c>
    </row>
  </sheetData>
  <printOptions horizontalCentered="1" verticalCentered="1"/>
  <pageMargins left="0.5" right="0.5" top="3.7" bottom="0.99" header="3.37" footer="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Jaksa Cvitanic</dc:creator>
  <cp:keywords/>
  <dc:description/>
  <cp:lastModifiedBy>Jaksa Cvitanic</cp:lastModifiedBy>
  <cp:lastPrinted>2003-05-21T17:50:20Z</cp:lastPrinted>
  <dcterms:created xsi:type="dcterms:W3CDTF">2001-09-11T00:25:25Z</dcterms:created>
  <dcterms:modified xsi:type="dcterms:W3CDTF">2003-05-21T17:50:27Z</dcterms:modified>
  <cp:category/>
  <cp:version/>
  <cp:contentType/>
  <cp:contentStatus/>
</cp:coreProperties>
</file>